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0" windowWidth="13995" windowHeight="74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S58" i="1" l="1"/>
  <c r="BU47" i="1"/>
  <c r="BS42" i="1"/>
  <c r="BW25" i="1"/>
  <c r="BS25" i="1"/>
  <c r="BW22" i="1"/>
  <c r="BU36" i="1" s="1"/>
  <c r="BT22" i="1"/>
  <c r="BT20" i="1" s="1"/>
  <c r="BW18" i="1"/>
  <c r="BU18" i="1"/>
  <c r="BT18" i="1"/>
  <c r="BS18" i="1"/>
  <c r="BS15" i="1"/>
  <c r="BW12" i="1"/>
  <c r="BT32" i="1" s="1"/>
  <c r="BT12" i="1"/>
  <c r="BU32" i="1" s="1"/>
  <c r="BW8" i="1"/>
  <c r="BU8" i="1"/>
  <c r="BT8" i="1"/>
  <c r="BS8" i="1"/>
  <c r="BS5" i="1"/>
  <c r="BV3" i="1"/>
  <c r="BS3" i="1"/>
  <c r="BL58" i="1"/>
  <c r="BN47" i="1"/>
  <c r="BL42" i="1"/>
  <c r="BM32" i="1"/>
  <c r="BP25" i="1"/>
  <c r="BL25" i="1"/>
  <c r="BP22" i="1"/>
  <c r="BN36" i="1" s="1"/>
  <c r="BM22" i="1"/>
  <c r="BM20" i="1" s="1"/>
  <c r="BM21" i="1"/>
  <c r="BP18" i="1"/>
  <c r="BN18" i="1"/>
  <c r="BM18" i="1"/>
  <c r="BL18" i="1"/>
  <c r="BL15" i="1"/>
  <c r="BP12" i="1"/>
  <c r="BM12" i="1"/>
  <c r="BN32" i="1" s="1"/>
  <c r="BP8" i="1"/>
  <c r="BN8" i="1"/>
  <c r="BM8" i="1"/>
  <c r="BL8" i="1"/>
  <c r="BL5" i="1"/>
  <c r="BO3" i="1"/>
  <c r="BL3" i="1"/>
  <c r="BE58" i="1"/>
  <c r="BG47" i="1"/>
  <c r="BE42" i="1"/>
  <c r="BI25" i="1"/>
  <c r="BE25" i="1"/>
  <c r="BI22" i="1"/>
  <c r="BG36" i="1" s="1"/>
  <c r="BF22" i="1"/>
  <c r="BF21" i="1" s="1"/>
  <c r="BF20" i="1"/>
  <c r="BI18" i="1"/>
  <c r="BG18" i="1"/>
  <c r="BF18" i="1"/>
  <c r="BE18" i="1"/>
  <c r="BE15" i="1"/>
  <c r="BI12" i="1"/>
  <c r="BF12" i="1"/>
  <c r="BF10" i="1" s="1"/>
  <c r="BF11" i="1"/>
  <c r="BG11" i="1" s="1"/>
  <c r="BH11" i="1" s="1"/>
  <c r="BG68" i="1" s="1"/>
  <c r="BI8" i="1"/>
  <c r="BG8" i="1"/>
  <c r="BF8" i="1"/>
  <c r="BE8" i="1"/>
  <c r="BE5" i="1"/>
  <c r="BH3" i="1"/>
  <c r="BE3" i="1"/>
  <c r="BT19" i="1" l="1"/>
  <c r="BT33" i="1" s="1"/>
  <c r="BT36" i="1"/>
  <c r="BT21" i="1"/>
  <c r="BT35" i="1" s="1"/>
  <c r="BT34" i="1"/>
  <c r="BT9" i="1"/>
  <c r="BU12" i="1"/>
  <c r="BT10" i="1"/>
  <c r="BT11" i="1"/>
  <c r="BM34" i="1"/>
  <c r="BM35" i="1"/>
  <c r="BM9" i="1"/>
  <c r="BN12" i="1"/>
  <c r="BM10" i="1"/>
  <c r="BM19" i="1"/>
  <c r="BM36" i="1"/>
  <c r="BM11" i="1"/>
  <c r="BG32" i="1"/>
  <c r="BF9" i="1"/>
  <c r="BG9" i="1" s="1"/>
  <c r="BH9" i="1" s="1"/>
  <c r="BG66" i="1" s="1"/>
  <c r="BG30" i="1"/>
  <c r="BG10" i="1"/>
  <c r="BH10" i="1" s="1"/>
  <c r="BG67" i="1" s="1"/>
  <c r="BF35" i="1"/>
  <c r="BG12" i="1"/>
  <c r="BH12" i="1" s="1"/>
  <c r="BG69" i="1" s="1"/>
  <c r="BG31" i="1"/>
  <c r="BF19" i="1"/>
  <c r="BF32" i="1"/>
  <c r="BF34" i="1"/>
  <c r="BF36" i="1"/>
  <c r="AX58" i="1"/>
  <c r="AZ47" i="1"/>
  <c r="AX42" i="1"/>
  <c r="BB25" i="1"/>
  <c r="AX25" i="1"/>
  <c r="BB22" i="1"/>
  <c r="AZ36" i="1" s="1"/>
  <c r="AY22" i="1"/>
  <c r="AY21" i="1" s="1"/>
  <c r="BB18" i="1"/>
  <c r="AZ18" i="1"/>
  <c r="AY18" i="1"/>
  <c r="AX18" i="1"/>
  <c r="AX15" i="1"/>
  <c r="BB12" i="1"/>
  <c r="AY32" i="1" s="1"/>
  <c r="AY12" i="1"/>
  <c r="AZ32" i="1" s="1"/>
  <c r="BB8" i="1"/>
  <c r="AZ8" i="1"/>
  <c r="AY8" i="1"/>
  <c r="AX8" i="1"/>
  <c r="AX5" i="1"/>
  <c r="BA3" i="1"/>
  <c r="AX3" i="1"/>
  <c r="BV12" i="1" l="1"/>
  <c r="BU69" i="1" s="1"/>
  <c r="BX12" i="1"/>
  <c r="BU11" i="1"/>
  <c r="BV11" i="1" s="1"/>
  <c r="BU68" i="1" s="1"/>
  <c r="BU31" i="1"/>
  <c r="BU9" i="1"/>
  <c r="BV9" i="1" s="1"/>
  <c r="BU66" i="1" s="1"/>
  <c r="BU29" i="1"/>
  <c r="BU30" i="1"/>
  <c r="BU10" i="1"/>
  <c r="BV10" i="1" s="1"/>
  <c r="BU67" i="1" s="1"/>
  <c r="BM33" i="1"/>
  <c r="BN9" i="1"/>
  <c r="BO9" i="1" s="1"/>
  <c r="BN66" i="1" s="1"/>
  <c r="BN29" i="1"/>
  <c r="BO12" i="1"/>
  <c r="BN69" i="1" s="1"/>
  <c r="BQ12" i="1"/>
  <c r="BN31" i="1"/>
  <c r="BN11" i="1"/>
  <c r="BO11" i="1" s="1"/>
  <c r="BN68" i="1" s="1"/>
  <c r="BN30" i="1"/>
  <c r="BN10" i="1"/>
  <c r="BO10" i="1" s="1"/>
  <c r="BN67" i="1" s="1"/>
  <c r="BG29" i="1"/>
  <c r="BF33" i="1"/>
  <c r="BJ12" i="1"/>
  <c r="AY9" i="1"/>
  <c r="AZ9" i="1" s="1"/>
  <c r="BA9" i="1" s="1"/>
  <c r="AZ66" i="1" s="1"/>
  <c r="AZ12" i="1"/>
  <c r="BC12" i="1" s="1"/>
  <c r="AY69" i="1" s="1"/>
  <c r="AY35" i="1"/>
  <c r="AY10" i="1"/>
  <c r="BA12" i="1"/>
  <c r="AZ69" i="1" s="1"/>
  <c r="AY19" i="1"/>
  <c r="AY36" i="1"/>
  <c r="AY11" i="1"/>
  <c r="AY20" i="1"/>
  <c r="AT3" i="1"/>
  <c r="AM3" i="1"/>
  <c r="AF3" i="1"/>
  <c r="Y3" i="1"/>
  <c r="R3" i="1"/>
  <c r="K3" i="1"/>
  <c r="AQ3" i="1"/>
  <c r="AJ3" i="1"/>
  <c r="AC3" i="1"/>
  <c r="V3" i="1"/>
  <c r="O3" i="1"/>
  <c r="H3" i="1"/>
  <c r="AQ58" i="1"/>
  <c r="AJ58" i="1"/>
  <c r="AC58" i="1"/>
  <c r="V58" i="1"/>
  <c r="O58" i="1"/>
  <c r="H58" i="1"/>
  <c r="AQ42" i="1"/>
  <c r="AJ42" i="1"/>
  <c r="AC42" i="1"/>
  <c r="V42" i="1"/>
  <c r="O42" i="1"/>
  <c r="H42" i="1"/>
  <c r="AQ25" i="1"/>
  <c r="AJ25" i="1"/>
  <c r="AC25" i="1"/>
  <c r="V25" i="1"/>
  <c r="O25" i="1"/>
  <c r="H25" i="1"/>
  <c r="AS18" i="1"/>
  <c r="AR18" i="1"/>
  <c r="AS8" i="1"/>
  <c r="AR8" i="1"/>
  <c r="AL18" i="1"/>
  <c r="AK18" i="1"/>
  <c r="AL8" i="1"/>
  <c r="AK8" i="1"/>
  <c r="AE18" i="1"/>
  <c r="AD18" i="1"/>
  <c r="AE8" i="1"/>
  <c r="AD8" i="1"/>
  <c r="X18" i="1"/>
  <c r="W18" i="1"/>
  <c r="X8" i="1"/>
  <c r="W8" i="1"/>
  <c r="Q18" i="1"/>
  <c r="P18" i="1"/>
  <c r="Q8" i="1"/>
  <c r="P8" i="1"/>
  <c r="L18" i="1"/>
  <c r="S18" i="1" s="1"/>
  <c r="Z18" i="1" s="1"/>
  <c r="AG18" i="1" s="1"/>
  <c r="AN18" i="1" s="1"/>
  <c r="AU18" i="1" s="1"/>
  <c r="J18" i="1"/>
  <c r="I18" i="1"/>
  <c r="H18" i="1"/>
  <c r="O18" i="1" s="1"/>
  <c r="V18" i="1" s="1"/>
  <c r="AC18" i="1" s="1"/>
  <c r="AJ18" i="1" s="1"/>
  <c r="AQ18" i="1" s="1"/>
  <c r="L8" i="1"/>
  <c r="S8" i="1" s="1"/>
  <c r="Z8" i="1" s="1"/>
  <c r="AG8" i="1" s="1"/>
  <c r="AN8" i="1" s="1"/>
  <c r="AU8" i="1" s="1"/>
  <c r="I8" i="1"/>
  <c r="J8" i="1"/>
  <c r="AQ15" i="1"/>
  <c r="AC15" i="1"/>
  <c r="V15" i="1"/>
  <c r="O15" i="1"/>
  <c r="H15" i="1"/>
  <c r="H8" i="1"/>
  <c r="O8" i="1" s="1"/>
  <c r="V8" i="1" s="1"/>
  <c r="AC8" i="1" s="1"/>
  <c r="AJ8" i="1" s="1"/>
  <c r="AQ8" i="1" s="1"/>
  <c r="AQ5" i="1"/>
  <c r="AJ5" i="1"/>
  <c r="AC5" i="1"/>
  <c r="V5" i="1"/>
  <c r="O5" i="1"/>
  <c r="H5" i="1"/>
  <c r="AQ1" i="1"/>
  <c r="AJ1" i="1"/>
  <c r="AC1" i="1"/>
  <c r="BS1" i="1" s="1"/>
  <c r="V1" i="1"/>
  <c r="BL1" i="1" s="1"/>
  <c r="O1" i="1"/>
  <c r="BE1" i="1" s="1"/>
  <c r="H1" i="1"/>
  <c r="AX1" i="1" s="1"/>
  <c r="BV22" i="1" l="1"/>
  <c r="BX11" i="1"/>
  <c r="BU22" i="1"/>
  <c r="BX22" i="1" s="1"/>
  <c r="BX10" i="1"/>
  <c r="BT69" i="1"/>
  <c r="BO22" i="1"/>
  <c r="BQ11" i="1"/>
  <c r="BQ10" i="1"/>
  <c r="BM69" i="1"/>
  <c r="BQ69" i="1" s="1"/>
  <c r="BN22" i="1"/>
  <c r="BQ22" i="1" s="1"/>
  <c r="BF69" i="1"/>
  <c r="BH22" i="1"/>
  <c r="BJ10" i="1"/>
  <c r="BJ11" i="1"/>
  <c r="BG22" i="1"/>
  <c r="BJ22" i="1" s="1"/>
  <c r="AZ29" i="1"/>
  <c r="BC10" i="1"/>
  <c r="AZ20" i="1" s="1"/>
  <c r="BA20" i="1" s="1"/>
  <c r="BC11" i="1"/>
  <c r="AZ21" i="1" s="1"/>
  <c r="BB21" i="1" s="1"/>
  <c r="AZ35" i="1" s="1"/>
  <c r="BC69" i="1"/>
  <c r="BA22" i="1"/>
  <c r="AZ22" i="1"/>
  <c r="BC22" i="1" s="1"/>
  <c r="BC21" i="1"/>
  <c r="AZ30" i="1"/>
  <c r="AZ10" i="1"/>
  <c r="BA10" i="1" s="1"/>
  <c r="AZ67" i="1" s="1"/>
  <c r="AY34" i="1"/>
  <c r="AY33" i="1"/>
  <c r="AZ11" i="1"/>
  <c r="BA11" i="1" s="1"/>
  <c r="AZ68" i="1" s="1"/>
  <c r="AZ31" i="1"/>
  <c r="BB69" i="1"/>
  <c r="BA69" i="1"/>
  <c r="S25" i="1"/>
  <c r="AU25" i="1"/>
  <c r="AN25" i="1"/>
  <c r="Z25" i="1"/>
  <c r="L25" i="1"/>
  <c r="E25" i="1"/>
  <c r="AG25" i="1"/>
  <c r="AS47" i="1"/>
  <c r="AU22" i="1"/>
  <c r="AS36" i="1" s="1"/>
  <c r="AR22" i="1"/>
  <c r="AR36" i="1" s="1"/>
  <c r="AU12" i="1"/>
  <c r="AR32" i="1" s="1"/>
  <c r="AR12" i="1"/>
  <c r="AS12" i="1" s="1"/>
  <c r="AL47" i="1"/>
  <c r="AN22" i="1"/>
  <c r="AL36" i="1" s="1"/>
  <c r="AK22" i="1"/>
  <c r="AK36" i="1" s="1"/>
  <c r="AN12" i="1"/>
  <c r="AK32" i="1" s="1"/>
  <c r="AK12" i="1"/>
  <c r="AL12" i="1" s="1"/>
  <c r="AM12" i="1" s="1"/>
  <c r="AL69" i="1" s="1"/>
  <c r="AE47" i="1"/>
  <c r="AG22" i="1"/>
  <c r="AE36" i="1" s="1"/>
  <c r="AD22" i="1"/>
  <c r="AD36" i="1" s="1"/>
  <c r="AG12" i="1"/>
  <c r="AD32" i="1" s="1"/>
  <c r="AD12" i="1"/>
  <c r="AE12" i="1" s="1"/>
  <c r="AF12" i="1" s="1"/>
  <c r="AE69" i="1" s="1"/>
  <c r="AD9" i="1"/>
  <c r="AE29" i="1" s="1"/>
  <c r="X47" i="1"/>
  <c r="Z22" i="1"/>
  <c r="X36" i="1" s="1"/>
  <c r="W22" i="1"/>
  <c r="W36" i="1" s="1"/>
  <c r="Z12" i="1"/>
  <c r="W32" i="1" s="1"/>
  <c r="W12" i="1"/>
  <c r="X32" i="1" s="1"/>
  <c r="Q47" i="1"/>
  <c r="S22" i="1"/>
  <c r="Q36" i="1" s="1"/>
  <c r="P22" i="1"/>
  <c r="P36" i="1" s="1"/>
  <c r="S12" i="1"/>
  <c r="P32" i="1" s="1"/>
  <c r="P12" i="1"/>
  <c r="Q32" i="1" s="1"/>
  <c r="J47" i="1"/>
  <c r="L22" i="1"/>
  <c r="J36" i="1" s="1"/>
  <c r="I22" i="1"/>
  <c r="I36" i="1" s="1"/>
  <c r="L12" i="1"/>
  <c r="I32" i="1" s="1"/>
  <c r="I12" i="1"/>
  <c r="J12" i="1" s="1"/>
  <c r="BW69" i="1" l="1"/>
  <c r="BV69" i="1"/>
  <c r="BT67" i="1"/>
  <c r="BW10" i="1"/>
  <c r="BT30" i="1" s="1"/>
  <c r="BU20" i="1"/>
  <c r="BT68" i="1"/>
  <c r="BW11" i="1"/>
  <c r="BT31" i="1" s="1"/>
  <c r="BX9" i="1"/>
  <c r="BU21" i="1"/>
  <c r="BX69" i="1"/>
  <c r="BM67" i="1"/>
  <c r="BP10" i="1"/>
  <c r="BM30" i="1" s="1"/>
  <c r="BN20" i="1"/>
  <c r="BP69" i="1"/>
  <c r="BO69" i="1"/>
  <c r="BM68" i="1"/>
  <c r="BP11" i="1"/>
  <c r="BM31" i="1" s="1"/>
  <c r="BQ9" i="1"/>
  <c r="BN21" i="1"/>
  <c r="BI11" i="1"/>
  <c r="BF31" i="1" s="1"/>
  <c r="BJ9" i="1"/>
  <c r="BF68" i="1"/>
  <c r="BG21" i="1"/>
  <c r="BF67" i="1"/>
  <c r="BI10" i="1"/>
  <c r="BF30" i="1" s="1"/>
  <c r="BG20" i="1"/>
  <c r="BH69" i="1"/>
  <c r="BI69" i="1"/>
  <c r="BJ69" i="1"/>
  <c r="AY68" i="1"/>
  <c r="BA68" i="1" s="1"/>
  <c r="BA21" i="1"/>
  <c r="BC9" i="1"/>
  <c r="AZ19" i="1" s="1"/>
  <c r="BB19" i="1" s="1"/>
  <c r="AZ33" i="1" s="1"/>
  <c r="AY67" i="1"/>
  <c r="BA67" i="1" s="1"/>
  <c r="BB11" i="1"/>
  <c r="AY31" i="1" s="1"/>
  <c r="BB10" i="1"/>
  <c r="AY30" i="1" s="1"/>
  <c r="BB9" i="1"/>
  <c r="AY29" i="1" s="1"/>
  <c r="BC20" i="1"/>
  <c r="BB20" i="1"/>
  <c r="AZ34" i="1" s="1"/>
  <c r="P11" i="1"/>
  <c r="Q31" i="1" s="1"/>
  <c r="AR20" i="1"/>
  <c r="AR34" i="1" s="1"/>
  <c r="P9" i="1"/>
  <c r="Q29" i="1" s="1"/>
  <c r="Q12" i="1"/>
  <c r="R12" i="1" s="1"/>
  <c r="Q69" i="1" s="1"/>
  <c r="AK10" i="1"/>
  <c r="AL10" i="1" s="1"/>
  <c r="AM10" i="1" s="1"/>
  <c r="AL67" i="1" s="1"/>
  <c r="AK19" i="1"/>
  <c r="AK33" i="1" s="1"/>
  <c r="P10" i="1"/>
  <c r="Q30" i="1" s="1"/>
  <c r="AK11" i="1"/>
  <c r="AL31" i="1" s="1"/>
  <c r="AK20" i="1"/>
  <c r="AK34" i="1" s="1"/>
  <c r="W9" i="1"/>
  <c r="X29" i="1" s="1"/>
  <c r="AR9" i="1"/>
  <c r="W10" i="1"/>
  <c r="I20" i="1"/>
  <c r="I34" i="1" s="1"/>
  <c r="AK9" i="1"/>
  <c r="AL29" i="1" s="1"/>
  <c r="AR10" i="1"/>
  <c r="AS10" i="1" s="1"/>
  <c r="AT10" i="1" s="1"/>
  <c r="AS67" i="1" s="1"/>
  <c r="AR19" i="1"/>
  <c r="AR33" i="1" s="1"/>
  <c r="AR21" i="1"/>
  <c r="AR35" i="1" s="1"/>
  <c r="AV12" i="1"/>
  <c r="AS22" i="1" s="1"/>
  <c r="AV22" i="1" s="1"/>
  <c r="AT12" i="1"/>
  <c r="AS69" i="1" s="1"/>
  <c r="AS32" i="1"/>
  <c r="AR11" i="1"/>
  <c r="AK21" i="1"/>
  <c r="AK35" i="1" s="1"/>
  <c r="AO12" i="1"/>
  <c r="AL22" i="1" s="1"/>
  <c r="AO22" i="1" s="1"/>
  <c r="AL32" i="1"/>
  <c r="AD20" i="1"/>
  <c r="AD34" i="1" s="1"/>
  <c r="AD10" i="1"/>
  <c r="AE10" i="1" s="1"/>
  <c r="AF10" i="1" s="1"/>
  <c r="AE67" i="1" s="1"/>
  <c r="AD19" i="1"/>
  <c r="AD33" i="1" s="1"/>
  <c r="AD21" i="1"/>
  <c r="AD35" i="1" s="1"/>
  <c r="AE9" i="1"/>
  <c r="AF9" i="1" s="1"/>
  <c r="AE66" i="1" s="1"/>
  <c r="AH12" i="1"/>
  <c r="AE22" i="1" s="1"/>
  <c r="AH22" i="1" s="1"/>
  <c r="AE32" i="1"/>
  <c r="AD11" i="1"/>
  <c r="W20" i="1"/>
  <c r="W34" i="1" s="1"/>
  <c r="W19" i="1"/>
  <c r="W33" i="1" s="1"/>
  <c r="W21" i="1"/>
  <c r="W35" i="1" s="1"/>
  <c r="W11" i="1"/>
  <c r="X31" i="1" s="1"/>
  <c r="X12" i="1"/>
  <c r="Y12" i="1" s="1"/>
  <c r="X69" i="1" s="1"/>
  <c r="P19" i="1"/>
  <c r="P33" i="1" s="1"/>
  <c r="P21" i="1"/>
  <c r="P35" i="1" s="1"/>
  <c r="P20" i="1"/>
  <c r="P34" i="1" s="1"/>
  <c r="I19" i="1"/>
  <c r="I33" i="1" s="1"/>
  <c r="I21" i="1"/>
  <c r="I35" i="1" s="1"/>
  <c r="I11" i="1"/>
  <c r="I9" i="1"/>
  <c r="I10" i="1"/>
  <c r="J10" i="1" s="1"/>
  <c r="K10" i="1" s="1"/>
  <c r="J67" i="1" s="1"/>
  <c r="M12" i="1"/>
  <c r="J22" i="1" s="1"/>
  <c r="M22" i="1" s="1"/>
  <c r="K12" i="1"/>
  <c r="J69" i="1" s="1"/>
  <c r="J32" i="1"/>
  <c r="B22" i="1"/>
  <c r="E22" i="1"/>
  <c r="E12" i="1"/>
  <c r="B12" i="1"/>
  <c r="C47" i="1"/>
  <c r="BT39" i="1" l="1"/>
  <c r="BW9" i="1"/>
  <c r="BT29" i="1" s="1"/>
  <c r="BT66" i="1"/>
  <c r="BU19" i="1"/>
  <c r="BW68" i="1"/>
  <c r="BV68" i="1"/>
  <c r="BX68" i="1"/>
  <c r="BW67" i="1"/>
  <c r="BV67" i="1"/>
  <c r="BX67" i="1"/>
  <c r="BW21" i="1"/>
  <c r="BU35" i="1" s="1"/>
  <c r="BX21" i="1"/>
  <c r="BV21" i="1"/>
  <c r="BX20" i="1"/>
  <c r="BW20" i="1"/>
  <c r="BU34" i="1" s="1"/>
  <c r="BV20" i="1"/>
  <c r="BP21" i="1"/>
  <c r="BN35" i="1" s="1"/>
  <c r="BQ21" i="1"/>
  <c r="BO21" i="1"/>
  <c r="BM66" i="1"/>
  <c r="BM39" i="1"/>
  <c r="BP9" i="1"/>
  <c r="BM29" i="1" s="1"/>
  <c r="BN19" i="1"/>
  <c r="BQ20" i="1"/>
  <c r="BP20" i="1"/>
  <c r="BN34" i="1" s="1"/>
  <c r="BO20" i="1"/>
  <c r="BP68" i="1"/>
  <c r="BO68" i="1"/>
  <c r="BQ68" i="1"/>
  <c r="BO67" i="1"/>
  <c r="BP67" i="1"/>
  <c r="BQ67" i="1"/>
  <c r="BJ21" i="1"/>
  <c r="BI21" i="1"/>
  <c r="BG35" i="1" s="1"/>
  <c r="BH21" i="1"/>
  <c r="BJ20" i="1"/>
  <c r="BI20" i="1"/>
  <c r="BG34" i="1" s="1"/>
  <c r="BH20" i="1"/>
  <c r="BI68" i="1"/>
  <c r="BH68" i="1"/>
  <c r="BJ68" i="1"/>
  <c r="BF39" i="1"/>
  <c r="BI9" i="1"/>
  <c r="BF29" i="1" s="1"/>
  <c r="BF66" i="1"/>
  <c r="BG19" i="1"/>
  <c r="BH67" i="1"/>
  <c r="BI67" i="1"/>
  <c r="BJ67" i="1"/>
  <c r="BB68" i="1"/>
  <c r="Q9" i="1"/>
  <c r="R9" i="1" s="1"/>
  <c r="Q66" i="1" s="1"/>
  <c r="AY39" i="1"/>
  <c r="BA55" i="1" s="1"/>
  <c r="BA19" i="1"/>
  <c r="BC19" i="1"/>
  <c r="BC68" i="1"/>
  <c r="AY52" i="1"/>
  <c r="AY66" i="1"/>
  <c r="BB66" i="1" s="1"/>
  <c r="BC67" i="1"/>
  <c r="BB67" i="1"/>
  <c r="AY48" i="1"/>
  <c r="AY51" i="1"/>
  <c r="AX55" i="1"/>
  <c r="AZ55" i="1" s="1"/>
  <c r="AX54" i="1"/>
  <c r="AZ54" i="1" s="1"/>
  <c r="AX53" i="1"/>
  <c r="AZ53" i="1" s="1"/>
  <c r="AX52" i="1"/>
  <c r="AZ52" i="1" s="1"/>
  <c r="AX51" i="1"/>
  <c r="AZ51" i="1" s="1"/>
  <c r="AX50" i="1"/>
  <c r="AZ50" i="1" s="1"/>
  <c r="BA50" i="1" s="1"/>
  <c r="AX49" i="1"/>
  <c r="AZ49" i="1" s="1"/>
  <c r="BA49" i="1" s="1"/>
  <c r="AX48" i="1"/>
  <c r="AZ48" i="1" s="1"/>
  <c r="BA48" i="1" s="1"/>
  <c r="AY53" i="1"/>
  <c r="AY49" i="1"/>
  <c r="AY54" i="1"/>
  <c r="AY50" i="1"/>
  <c r="BA54" i="1"/>
  <c r="BA53" i="1"/>
  <c r="BA52" i="1"/>
  <c r="BA47" i="1"/>
  <c r="AY55" i="1"/>
  <c r="Q11" i="1"/>
  <c r="R11" i="1" s="1"/>
  <c r="Q68" i="1" s="1"/>
  <c r="Q10" i="1"/>
  <c r="R10" i="1" s="1"/>
  <c r="Q67" i="1" s="1"/>
  <c r="AS30" i="1"/>
  <c r="AL11" i="1"/>
  <c r="AM11" i="1" s="1"/>
  <c r="AL68" i="1" s="1"/>
  <c r="T12" i="1"/>
  <c r="Q22" i="1" s="1"/>
  <c r="T22" i="1" s="1"/>
  <c r="AL9" i="1"/>
  <c r="AM9" i="1" s="1"/>
  <c r="AL66" i="1" s="1"/>
  <c r="AA12" i="1"/>
  <c r="X22" i="1" s="1"/>
  <c r="AA22" i="1" s="1"/>
  <c r="AL30" i="1"/>
  <c r="X9" i="1"/>
  <c r="Y9" i="1" s="1"/>
  <c r="X66" i="1" s="1"/>
  <c r="J30" i="1"/>
  <c r="AS29" i="1"/>
  <c r="AS9" i="1"/>
  <c r="AT9" i="1" s="1"/>
  <c r="AS66" i="1" s="1"/>
  <c r="X30" i="1"/>
  <c r="X10" i="1"/>
  <c r="Y10" i="1" s="1"/>
  <c r="X67" i="1" s="1"/>
  <c r="AS31" i="1"/>
  <c r="AS11" i="1"/>
  <c r="AT11" i="1" s="1"/>
  <c r="AS68" i="1" s="1"/>
  <c r="AR69" i="1"/>
  <c r="AV11" i="1"/>
  <c r="AT22" i="1"/>
  <c r="AV10" i="1"/>
  <c r="AV69" i="1"/>
  <c r="AK69" i="1"/>
  <c r="AO11" i="1"/>
  <c r="AM22" i="1"/>
  <c r="AO10" i="1"/>
  <c r="AE30" i="1"/>
  <c r="AE31" i="1"/>
  <c r="AE11" i="1"/>
  <c r="AF11" i="1" s="1"/>
  <c r="AE68" i="1" s="1"/>
  <c r="AD69" i="1"/>
  <c r="AH11" i="1"/>
  <c r="AF22" i="1"/>
  <c r="AH10" i="1"/>
  <c r="X11" i="1"/>
  <c r="Y11" i="1" s="1"/>
  <c r="X68" i="1" s="1"/>
  <c r="J29" i="1"/>
  <c r="J9" i="1"/>
  <c r="K9" i="1" s="1"/>
  <c r="J66" i="1" s="1"/>
  <c r="J31" i="1"/>
  <c r="J11" i="1"/>
  <c r="K11" i="1" s="1"/>
  <c r="J68" i="1" s="1"/>
  <c r="I69" i="1"/>
  <c r="M11" i="1"/>
  <c r="K22" i="1"/>
  <c r="M10" i="1"/>
  <c r="C32" i="1"/>
  <c r="B32" i="1"/>
  <c r="B11" i="1"/>
  <c r="C31" i="1" s="1"/>
  <c r="B10" i="1"/>
  <c r="C30" i="1" s="1"/>
  <c r="B9" i="1"/>
  <c r="C29" i="1" s="1"/>
  <c r="B36" i="1"/>
  <c r="BV48" i="1" l="1"/>
  <c r="BV47" i="1"/>
  <c r="BX19" i="1"/>
  <c r="BV19" i="1"/>
  <c r="BW19" i="1"/>
  <c r="BU33" i="1" s="1"/>
  <c r="BV66" i="1"/>
  <c r="BW66" i="1"/>
  <c r="BX66" i="1"/>
  <c r="BS55" i="1"/>
  <c r="BU55" i="1" s="1"/>
  <c r="BV55" i="1" s="1"/>
  <c r="BS50" i="1"/>
  <c r="BU50" i="1" s="1"/>
  <c r="BV50" i="1" s="1"/>
  <c r="BS54" i="1"/>
  <c r="BU54" i="1" s="1"/>
  <c r="BV54" i="1" s="1"/>
  <c r="BS53" i="1"/>
  <c r="BU53" i="1" s="1"/>
  <c r="BV53" i="1" s="1"/>
  <c r="BS52" i="1"/>
  <c r="BU52" i="1" s="1"/>
  <c r="BV52" i="1" s="1"/>
  <c r="BS51" i="1"/>
  <c r="BU51" i="1" s="1"/>
  <c r="BV51" i="1" s="1"/>
  <c r="BS49" i="1"/>
  <c r="BU49" i="1" s="1"/>
  <c r="BV49" i="1" s="1"/>
  <c r="BS48" i="1"/>
  <c r="BU48" i="1" s="1"/>
  <c r="BL52" i="1"/>
  <c r="BN52" i="1" s="1"/>
  <c r="BL55" i="1"/>
  <c r="BN55" i="1" s="1"/>
  <c r="BO55" i="1" s="1"/>
  <c r="BL54" i="1"/>
  <c r="BN54" i="1" s="1"/>
  <c r="BL53" i="1"/>
  <c r="BN53" i="1" s="1"/>
  <c r="BL51" i="1"/>
  <c r="BN51" i="1" s="1"/>
  <c r="BL50" i="1"/>
  <c r="BN50" i="1" s="1"/>
  <c r="BO50" i="1" s="1"/>
  <c r="BL49" i="1"/>
  <c r="BN49" i="1" s="1"/>
  <c r="BL48" i="1"/>
  <c r="BN48" i="1" s="1"/>
  <c r="BO66" i="1"/>
  <c r="BP66" i="1"/>
  <c r="BQ66" i="1"/>
  <c r="BQ19" i="1"/>
  <c r="BP19" i="1"/>
  <c r="BN33" i="1" s="1"/>
  <c r="BO19" i="1"/>
  <c r="BO54" i="1"/>
  <c r="BO53" i="1"/>
  <c r="BO52" i="1"/>
  <c r="BO51" i="1"/>
  <c r="BO49" i="1"/>
  <c r="BO48" i="1"/>
  <c r="BO47" i="1"/>
  <c r="BJ19" i="1"/>
  <c r="BI19" i="1"/>
  <c r="BG33" i="1" s="1"/>
  <c r="BH19" i="1"/>
  <c r="BI66" i="1"/>
  <c r="BH66" i="1"/>
  <c r="BJ66" i="1"/>
  <c r="BE55" i="1"/>
  <c r="BG55" i="1" s="1"/>
  <c r="BH55" i="1" s="1"/>
  <c r="BE54" i="1"/>
  <c r="BG54" i="1" s="1"/>
  <c r="BE53" i="1"/>
  <c r="BG53" i="1" s="1"/>
  <c r="BH53" i="1" s="1"/>
  <c r="BE52" i="1"/>
  <c r="BG52" i="1" s="1"/>
  <c r="BH52" i="1" s="1"/>
  <c r="BE51" i="1"/>
  <c r="BG51" i="1" s="1"/>
  <c r="BH51" i="1" s="1"/>
  <c r="BE50" i="1"/>
  <c r="BG50" i="1" s="1"/>
  <c r="BH50" i="1" s="1"/>
  <c r="BE49" i="1"/>
  <c r="BG49" i="1" s="1"/>
  <c r="BH49" i="1" s="1"/>
  <c r="BE48" i="1"/>
  <c r="BG48" i="1" s="1"/>
  <c r="BH48" i="1" s="1"/>
  <c r="BH54" i="1"/>
  <c r="BH47" i="1"/>
  <c r="BA51" i="1"/>
  <c r="BA66" i="1"/>
  <c r="BC66" i="1"/>
  <c r="T10" i="1"/>
  <c r="S10" i="1" s="1"/>
  <c r="P30" i="1" s="1"/>
  <c r="P69" i="1"/>
  <c r="S69" i="1" s="1"/>
  <c r="AA11" i="1"/>
  <c r="X21" i="1" s="1"/>
  <c r="T11" i="1"/>
  <c r="T9" i="1" s="1"/>
  <c r="W69" i="1"/>
  <c r="AA69" i="1" s="1"/>
  <c r="AA10" i="1"/>
  <c r="Z10" i="1" s="1"/>
  <c r="W30" i="1" s="1"/>
  <c r="R22" i="1"/>
  <c r="Y22" i="1"/>
  <c r="AT69" i="1"/>
  <c r="AU69" i="1"/>
  <c r="AR67" i="1"/>
  <c r="AU10" i="1"/>
  <c r="AR30" i="1" s="1"/>
  <c r="AS20" i="1"/>
  <c r="AV9" i="1"/>
  <c r="AR68" i="1"/>
  <c r="AV68" i="1" s="1"/>
  <c r="AS21" i="1"/>
  <c r="AU11" i="1"/>
  <c r="AR31" i="1" s="1"/>
  <c r="AK67" i="1"/>
  <c r="AN10" i="1"/>
  <c r="AK30" i="1" s="1"/>
  <c r="AL20" i="1"/>
  <c r="AO9" i="1"/>
  <c r="AK68" i="1"/>
  <c r="AN11" i="1"/>
  <c r="AK31" i="1" s="1"/>
  <c r="AL21" i="1"/>
  <c r="AM69" i="1"/>
  <c r="AN69" i="1"/>
  <c r="AO69" i="1"/>
  <c r="AD67" i="1"/>
  <c r="AG10" i="1"/>
  <c r="AD30" i="1" s="1"/>
  <c r="AE20" i="1"/>
  <c r="AF69" i="1"/>
  <c r="AG69" i="1"/>
  <c r="AH69" i="1"/>
  <c r="AH9" i="1"/>
  <c r="AD68" i="1"/>
  <c r="AH68" i="1" s="1"/>
  <c r="AG11" i="1"/>
  <c r="AD31" i="1" s="1"/>
  <c r="AE21" i="1"/>
  <c r="R69" i="1"/>
  <c r="K69" i="1"/>
  <c r="L69" i="1"/>
  <c r="M69" i="1"/>
  <c r="I67" i="1"/>
  <c r="L10" i="1"/>
  <c r="I30" i="1" s="1"/>
  <c r="J20" i="1"/>
  <c r="M9" i="1"/>
  <c r="I68" i="1"/>
  <c r="J21" i="1"/>
  <c r="L11" i="1"/>
  <c r="I31" i="1" s="1"/>
  <c r="B19" i="1"/>
  <c r="B33" i="1" s="1"/>
  <c r="B20" i="1"/>
  <c r="B34" i="1" s="1"/>
  <c r="B21" i="1"/>
  <c r="B35" i="1" s="1"/>
  <c r="C12" i="1"/>
  <c r="F12" i="1" s="1"/>
  <c r="C22" i="1" s="1"/>
  <c r="C9" i="1"/>
  <c r="D9" i="1" s="1"/>
  <c r="C66" i="1" s="1"/>
  <c r="C11" i="1"/>
  <c r="D11" i="1" s="1"/>
  <c r="C10" i="1"/>
  <c r="D10" i="1" s="1"/>
  <c r="BT54" i="1" l="1"/>
  <c r="BT50" i="1"/>
  <c r="BT53" i="1"/>
  <c r="BT49" i="1"/>
  <c r="BT52" i="1"/>
  <c r="BT48" i="1"/>
  <c r="BT55" i="1"/>
  <c r="BT51" i="1"/>
  <c r="BM52" i="1"/>
  <c r="BM48" i="1"/>
  <c r="BM54" i="1"/>
  <c r="BM53" i="1"/>
  <c r="BM49" i="1"/>
  <c r="BM55" i="1"/>
  <c r="BM51" i="1"/>
  <c r="BM50" i="1"/>
  <c r="BF54" i="1"/>
  <c r="BF50" i="1"/>
  <c r="BF53" i="1"/>
  <c r="BF49" i="1"/>
  <c r="BF52" i="1"/>
  <c r="BF48" i="1"/>
  <c r="BF55" i="1"/>
  <c r="BF51" i="1"/>
  <c r="Q21" i="1"/>
  <c r="T21" i="1" s="1"/>
  <c r="P67" i="1"/>
  <c r="T67" i="1" s="1"/>
  <c r="W68" i="1"/>
  <c r="AA68" i="1" s="1"/>
  <c r="P68" i="1"/>
  <c r="T68" i="1" s="1"/>
  <c r="Z69" i="1"/>
  <c r="Q20" i="1"/>
  <c r="S20" i="1" s="1"/>
  <c r="Q34" i="1" s="1"/>
  <c r="Y69" i="1"/>
  <c r="T69" i="1"/>
  <c r="X20" i="1"/>
  <c r="Z20" i="1" s="1"/>
  <c r="X34" i="1" s="1"/>
  <c r="Z11" i="1"/>
  <c r="W31" i="1" s="1"/>
  <c r="AA9" i="1"/>
  <c r="Z9" i="1" s="1"/>
  <c r="W29" i="1" s="1"/>
  <c r="S11" i="1"/>
  <c r="P31" i="1" s="1"/>
  <c r="W67" i="1"/>
  <c r="Z67" i="1" s="1"/>
  <c r="AV21" i="1"/>
  <c r="AU21" i="1"/>
  <c r="AS35" i="1" s="1"/>
  <c r="AT21" i="1"/>
  <c r="AR39" i="1"/>
  <c r="AR66" i="1"/>
  <c r="AS19" i="1"/>
  <c r="AU9" i="1"/>
  <c r="AR29" i="1" s="1"/>
  <c r="AU68" i="1"/>
  <c r="AT68" i="1"/>
  <c r="AU20" i="1"/>
  <c r="AS34" i="1" s="1"/>
  <c r="AV20" i="1"/>
  <c r="AT20" i="1"/>
  <c r="AT67" i="1"/>
  <c r="AU67" i="1"/>
  <c r="AV67" i="1"/>
  <c r="AK39" i="1"/>
  <c r="AK66" i="1"/>
  <c r="AN9" i="1"/>
  <c r="AK29" i="1" s="1"/>
  <c r="AL19" i="1"/>
  <c r="AO21" i="1"/>
  <c r="AN21" i="1"/>
  <c r="AL35" i="1" s="1"/>
  <c r="AM21" i="1"/>
  <c r="AN68" i="1"/>
  <c r="AM68" i="1"/>
  <c r="AO68" i="1"/>
  <c r="AN20" i="1"/>
  <c r="AL34" i="1" s="1"/>
  <c r="AO20" i="1"/>
  <c r="AM20" i="1"/>
  <c r="AM67" i="1"/>
  <c r="AN67" i="1"/>
  <c r="AO67" i="1"/>
  <c r="AD39" i="1"/>
  <c r="AD66" i="1"/>
  <c r="AG9" i="1"/>
  <c r="AD29" i="1" s="1"/>
  <c r="AE19" i="1"/>
  <c r="AH21" i="1"/>
  <c r="AG21" i="1"/>
  <c r="AE35" i="1" s="1"/>
  <c r="AF21" i="1"/>
  <c r="AG68" i="1"/>
  <c r="AF68" i="1"/>
  <c r="AG20" i="1"/>
  <c r="AE34" i="1" s="1"/>
  <c r="AH20" i="1"/>
  <c r="AF20" i="1"/>
  <c r="AF67" i="1"/>
  <c r="AG67" i="1"/>
  <c r="AH67" i="1"/>
  <c r="AA21" i="1"/>
  <c r="Z21" i="1"/>
  <c r="X35" i="1" s="1"/>
  <c r="Y21" i="1"/>
  <c r="Z68" i="1"/>
  <c r="Y67" i="1"/>
  <c r="Y20" i="1"/>
  <c r="P39" i="1"/>
  <c r="P66" i="1"/>
  <c r="S9" i="1"/>
  <c r="P29" i="1" s="1"/>
  <c r="Q19" i="1"/>
  <c r="L68" i="1"/>
  <c r="K68" i="1"/>
  <c r="M68" i="1"/>
  <c r="L20" i="1"/>
  <c r="J34" i="1" s="1"/>
  <c r="M20" i="1"/>
  <c r="K20" i="1"/>
  <c r="K67" i="1"/>
  <c r="L67" i="1"/>
  <c r="M67" i="1"/>
  <c r="M21" i="1"/>
  <c r="L21" i="1"/>
  <c r="J35" i="1" s="1"/>
  <c r="K21" i="1"/>
  <c r="I39" i="1"/>
  <c r="I66" i="1"/>
  <c r="J19" i="1"/>
  <c r="L9" i="1"/>
  <c r="I29" i="1" s="1"/>
  <c r="F11" i="1"/>
  <c r="B68" i="1" s="1"/>
  <c r="F22" i="1"/>
  <c r="C36" i="1"/>
  <c r="F10" i="1"/>
  <c r="B67" i="1" s="1"/>
  <c r="D22" i="1"/>
  <c r="B69" i="1"/>
  <c r="C68" i="1"/>
  <c r="C67" i="1"/>
  <c r="D12" i="1"/>
  <c r="C69" i="1" s="1"/>
  <c r="R21" i="1" l="1"/>
  <c r="S21" i="1"/>
  <c r="Q35" i="1" s="1"/>
  <c r="S67" i="1"/>
  <c r="AA20" i="1"/>
  <c r="W39" i="1"/>
  <c r="W66" i="1"/>
  <c r="Z66" i="1" s="1"/>
  <c r="Y68" i="1"/>
  <c r="R68" i="1"/>
  <c r="R67" i="1"/>
  <c r="R20" i="1"/>
  <c r="T20" i="1"/>
  <c r="S68" i="1"/>
  <c r="X19" i="1"/>
  <c r="Y19" i="1" s="1"/>
  <c r="AA67" i="1"/>
  <c r="Y47" i="1"/>
  <c r="AF47" i="1"/>
  <c r="AM47" i="1"/>
  <c r="AT47" i="1"/>
  <c r="K47" i="1"/>
  <c r="R47" i="1"/>
  <c r="C21" i="1"/>
  <c r="D21" i="1" s="1"/>
  <c r="AV19" i="1"/>
  <c r="AU19" i="1"/>
  <c r="AS33" i="1" s="1"/>
  <c r="AT19" i="1"/>
  <c r="AQ55" i="1"/>
  <c r="AS55" i="1" s="1"/>
  <c r="AT55" i="1" s="1"/>
  <c r="AQ54" i="1"/>
  <c r="AS54" i="1" s="1"/>
  <c r="AT54" i="1" s="1"/>
  <c r="AQ53" i="1"/>
  <c r="AS53" i="1" s="1"/>
  <c r="AT53" i="1" s="1"/>
  <c r="AQ52" i="1"/>
  <c r="AS52" i="1" s="1"/>
  <c r="AT52" i="1" s="1"/>
  <c r="AQ51" i="1"/>
  <c r="AS51" i="1" s="1"/>
  <c r="AT51" i="1" s="1"/>
  <c r="AQ50" i="1"/>
  <c r="AS50" i="1" s="1"/>
  <c r="AT50" i="1" s="1"/>
  <c r="AQ49" i="1"/>
  <c r="AS49" i="1" s="1"/>
  <c r="AT49" i="1" s="1"/>
  <c r="AQ48" i="1"/>
  <c r="AS48" i="1" s="1"/>
  <c r="AT48" i="1" s="1"/>
  <c r="AU66" i="1"/>
  <c r="AT66" i="1"/>
  <c r="AV66" i="1"/>
  <c r="AO19" i="1"/>
  <c r="AN19" i="1"/>
  <c r="AL33" i="1" s="1"/>
  <c r="AM19" i="1"/>
  <c r="AN66" i="1"/>
  <c r="AM66" i="1"/>
  <c r="AO66" i="1"/>
  <c r="AJ55" i="1"/>
  <c r="AL55" i="1" s="1"/>
  <c r="AM55" i="1" s="1"/>
  <c r="AJ54" i="1"/>
  <c r="AL54" i="1" s="1"/>
  <c r="AM54" i="1" s="1"/>
  <c r="AJ53" i="1"/>
  <c r="AL53" i="1" s="1"/>
  <c r="AM53" i="1" s="1"/>
  <c r="AJ52" i="1"/>
  <c r="AL52" i="1" s="1"/>
  <c r="AM52" i="1" s="1"/>
  <c r="AJ51" i="1"/>
  <c r="AL51" i="1" s="1"/>
  <c r="AM51" i="1" s="1"/>
  <c r="AJ50" i="1"/>
  <c r="AL50" i="1" s="1"/>
  <c r="AM50" i="1" s="1"/>
  <c r="AJ49" i="1"/>
  <c r="AL49" i="1" s="1"/>
  <c r="AM49" i="1" s="1"/>
  <c r="AJ48" i="1"/>
  <c r="AL48" i="1" s="1"/>
  <c r="AM48" i="1" s="1"/>
  <c r="AH19" i="1"/>
  <c r="AG19" i="1"/>
  <c r="AE33" i="1" s="1"/>
  <c r="AF19" i="1"/>
  <c r="AG66" i="1"/>
  <c r="AF66" i="1"/>
  <c r="AH66" i="1"/>
  <c r="AC55" i="1"/>
  <c r="AE55" i="1" s="1"/>
  <c r="AF55" i="1" s="1"/>
  <c r="AC54" i="1"/>
  <c r="AE54" i="1" s="1"/>
  <c r="AF54" i="1" s="1"/>
  <c r="AC53" i="1"/>
  <c r="AE53" i="1" s="1"/>
  <c r="AF53" i="1" s="1"/>
  <c r="AC52" i="1"/>
  <c r="AE52" i="1" s="1"/>
  <c r="AF52" i="1" s="1"/>
  <c r="AC51" i="1"/>
  <c r="AE51" i="1" s="1"/>
  <c r="AF51" i="1" s="1"/>
  <c r="AC50" i="1"/>
  <c r="AE50" i="1" s="1"/>
  <c r="AF50" i="1" s="1"/>
  <c r="AC49" i="1"/>
  <c r="AE49" i="1" s="1"/>
  <c r="AF49" i="1" s="1"/>
  <c r="AC48" i="1"/>
  <c r="AE48" i="1" s="1"/>
  <c r="AF48" i="1" s="1"/>
  <c r="Z19" i="1"/>
  <c r="X33" i="1" s="1"/>
  <c r="V55" i="1"/>
  <c r="X55" i="1" s="1"/>
  <c r="Y55" i="1" s="1"/>
  <c r="V54" i="1"/>
  <c r="X54" i="1" s="1"/>
  <c r="Y54" i="1" s="1"/>
  <c r="V53" i="1"/>
  <c r="X53" i="1" s="1"/>
  <c r="Y53" i="1" s="1"/>
  <c r="V52" i="1"/>
  <c r="X52" i="1" s="1"/>
  <c r="Y52" i="1" s="1"/>
  <c r="V51" i="1"/>
  <c r="X51" i="1" s="1"/>
  <c r="Y51" i="1" s="1"/>
  <c r="V50" i="1"/>
  <c r="X50" i="1" s="1"/>
  <c r="Y50" i="1" s="1"/>
  <c r="V49" i="1"/>
  <c r="X49" i="1" s="1"/>
  <c r="Y49" i="1" s="1"/>
  <c r="V48" i="1"/>
  <c r="X48" i="1" s="1"/>
  <c r="Y48" i="1" s="1"/>
  <c r="T19" i="1"/>
  <c r="S19" i="1"/>
  <c r="Q33" i="1" s="1"/>
  <c r="R19" i="1"/>
  <c r="S66" i="1"/>
  <c r="R66" i="1"/>
  <c r="T66" i="1"/>
  <c r="O55" i="1"/>
  <c r="Q55" i="1" s="1"/>
  <c r="R55" i="1" s="1"/>
  <c r="O54" i="1"/>
  <c r="Q54" i="1" s="1"/>
  <c r="R54" i="1" s="1"/>
  <c r="O53" i="1"/>
  <c r="Q53" i="1" s="1"/>
  <c r="R53" i="1" s="1"/>
  <c r="O52" i="1"/>
  <c r="Q52" i="1" s="1"/>
  <c r="R52" i="1" s="1"/>
  <c r="O51" i="1"/>
  <c r="Q51" i="1" s="1"/>
  <c r="R51" i="1" s="1"/>
  <c r="O50" i="1"/>
  <c r="Q50" i="1" s="1"/>
  <c r="R50" i="1" s="1"/>
  <c r="O49" i="1"/>
  <c r="Q49" i="1" s="1"/>
  <c r="R49" i="1" s="1"/>
  <c r="O48" i="1"/>
  <c r="Q48" i="1" s="1"/>
  <c r="R48" i="1" s="1"/>
  <c r="M19" i="1"/>
  <c r="L19" i="1"/>
  <c r="J33" i="1" s="1"/>
  <c r="K19" i="1"/>
  <c r="H55" i="1"/>
  <c r="J55" i="1" s="1"/>
  <c r="K55" i="1" s="1"/>
  <c r="H54" i="1"/>
  <c r="J54" i="1" s="1"/>
  <c r="K54" i="1" s="1"/>
  <c r="H53" i="1"/>
  <c r="J53" i="1" s="1"/>
  <c r="K53" i="1" s="1"/>
  <c r="H52" i="1"/>
  <c r="J52" i="1" s="1"/>
  <c r="K52" i="1" s="1"/>
  <c r="H51" i="1"/>
  <c r="J51" i="1" s="1"/>
  <c r="K51" i="1" s="1"/>
  <c r="H50" i="1"/>
  <c r="J50" i="1" s="1"/>
  <c r="K50" i="1" s="1"/>
  <c r="H49" i="1"/>
  <c r="J49" i="1" s="1"/>
  <c r="K49" i="1" s="1"/>
  <c r="H48" i="1"/>
  <c r="J48" i="1" s="1"/>
  <c r="K48" i="1" s="1"/>
  <c r="L66" i="1"/>
  <c r="K66" i="1"/>
  <c r="M66" i="1"/>
  <c r="D68" i="1"/>
  <c r="E11" i="1"/>
  <c r="B31" i="1" s="1"/>
  <c r="E10" i="1"/>
  <c r="B30" i="1" s="1"/>
  <c r="F9" i="1"/>
  <c r="B39" i="1" s="1"/>
  <c r="C20" i="1"/>
  <c r="F20" i="1" s="1"/>
  <c r="D69" i="1"/>
  <c r="D67" i="1"/>
  <c r="E69" i="1"/>
  <c r="F69" i="1"/>
  <c r="AA66" i="1" l="1"/>
  <c r="Y66" i="1"/>
  <c r="AA19" i="1"/>
  <c r="F21" i="1"/>
  <c r="D47" i="1"/>
  <c r="D20" i="1"/>
  <c r="E21" i="1"/>
  <c r="C35" i="1" s="1"/>
  <c r="E9" i="1"/>
  <c r="B29" i="1" s="1"/>
  <c r="A52" i="1" s="1"/>
  <c r="C52" i="1" s="1"/>
  <c r="D52" i="1" s="1"/>
  <c r="AR55" i="1"/>
  <c r="AR51" i="1"/>
  <c r="AR49" i="1"/>
  <c r="AR53" i="1"/>
  <c r="AR52" i="1"/>
  <c r="AR48" i="1"/>
  <c r="AR54" i="1"/>
  <c r="AR50" i="1"/>
  <c r="AK55" i="1"/>
  <c r="AK54" i="1"/>
  <c r="AK49" i="1"/>
  <c r="AK48" i="1"/>
  <c r="AK52" i="1"/>
  <c r="AK51" i="1"/>
  <c r="AK53" i="1"/>
  <c r="AK50" i="1"/>
  <c r="AD54" i="1"/>
  <c r="AD50" i="1"/>
  <c r="AD48" i="1"/>
  <c r="AD52" i="1"/>
  <c r="AD53" i="1"/>
  <c r="AD49" i="1"/>
  <c r="AD55" i="1"/>
  <c r="AD51" i="1"/>
  <c r="W55" i="1"/>
  <c r="W53" i="1"/>
  <c r="W51" i="1"/>
  <c r="W49" i="1"/>
  <c r="W54" i="1"/>
  <c r="W52" i="1"/>
  <c r="W50" i="1"/>
  <c r="W48" i="1"/>
  <c r="P54" i="1"/>
  <c r="P48" i="1"/>
  <c r="P55" i="1"/>
  <c r="P53" i="1"/>
  <c r="P51" i="1"/>
  <c r="P49" i="1"/>
  <c r="P52" i="1"/>
  <c r="P50" i="1"/>
  <c r="I54" i="1"/>
  <c r="I48" i="1"/>
  <c r="I52" i="1"/>
  <c r="I49" i="1"/>
  <c r="I53" i="1"/>
  <c r="I55" i="1"/>
  <c r="I50" i="1"/>
  <c r="I51" i="1"/>
  <c r="C19" i="1"/>
  <c r="F19" i="1" s="1"/>
  <c r="B66" i="1"/>
  <c r="E20" i="1"/>
  <c r="C34" i="1" s="1"/>
  <c r="A54" i="1"/>
  <c r="C54" i="1" s="1"/>
  <c r="D54" i="1" s="1"/>
  <c r="E19" i="1"/>
  <c r="C33" i="1" s="1"/>
  <c r="E68" i="1"/>
  <c r="F68" i="1"/>
  <c r="E67" i="1"/>
  <c r="F67" i="1"/>
  <c r="D19" i="1" l="1"/>
  <c r="E66" i="1"/>
  <c r="D66" i="1"/>
  <c r="F66" i="1"/>
  <c r="A49" i="1"/>
  <c r="C49" i="1" s="1"/>
  <c r="D49" i="1" s="1"/>
  <c r="A51" i="1"/>
  <c r="C51" i="1" s="1"/>
  <c r="D51" i="1" s="1"/>
  <c r="A48" i="1"/>
  <c r="C48" i="1" s="1"/>
  <c r="D48" i="1" s="1"/>
  <c r="A53" i="1"/>
  <c r="C53" i="1" s="1"/>
  <c r="D53" i="1" s="1"/>
  <c r="A50" i="1"/>
  <c r="C50" i="1" s="1"/>
  <c r="D50" i="1" s="1"/>
  <c r="A55" i="1"/>
  <c r="C55" i="1" s="1"/>
  <c r="D55" i="1" s="1"/>
  <c r="B52" i="1"/>
  <c r="B48" i="1"/>
  <c r="B53" i="1"/>
  <c r="B49" i="1"/>
  <c r="B54" i="1"/>
  <c r="B50" i="1"/>
  <c r="B55" i="1"/>
  <c r="B51" i="1"/>
</calcChain>
</file>

<file path=xl/sharedStrings.xml><?xml version="1.0" encoding="utf-8"?>
<sst xmlns="http://schemas.openxmlformats.org/spreadsheetml/2006/main" count="919" uniqueCount="77">
  <si>
    <t>A</t>
  </si>
  <si>
    <t>ball has fallen</t>
  </si>
  <si>
    <t>B</t>
  </si>
  <si>
    <t>C</t>
  </si>
  <si>
    <t>D</t>
  </si>
  <si>
    <t>distance y</t>
  </si>
  <si>
    <t>in m/s</t>
  </si>
  <si>
    <t>calculated</t>
  </si>
  <si>
    <t>distance x</t>
  </si>
  <si>
    <t>B = Table 2D</t>
  </si>
  <si>
    <t>C = Table 1D</t>
  </si>
  <si>
    <t>velocity vector</t>
  </si>
  <si>
    <t>E</t>
  </si>
  <si>
    <t>F</t>
  </si>
  <si>
    <t xml:space="preserve">velocity </t>
  </si>
  <si>
    <t>magnitude</t>
  </si>
  <si>
    <t>fall angle</t>
  </si>
  <si>
    <t>in degrees</t>
  </si>
  <si>
    <t>ball has traveled</t>
  </si>
  <si>
    <t>sorted x values</t>
  </si>
  <si>
    <t xml:space="preserve"> </t>
  </si>
  <si>
    <t>corresponding</t>
  </si>
  <si>
    <t>y values</t>
  </si>
  <si>
    <t>x in m</t>
  </si>
  <si>
    <t>y in m</t>
  </si>
  <si>
    <t>ball position</t>
  </si>
  <si>
    <t>1/4 of height H</t>
  </si>
  <si>
    <t>1/2 of height H</t>
  </si>
  <si>
    <t>3/4 of height H</t>
  </si>
  <si>
    <t>height H</t>
  </si>
  <si>
    <t>1/4 of range R</t>
  </si>
  <si>
    <t>1/2 of range R</t>
  </si>
  <si>
    <t>3/4 of range R</t>
  </si>
  <si>
    <t>range R</t>
  </si>
  <si>
    <t>1/m</t>
  </si>
  <si>
    <t>Table 2 Horizontal and Vertical Ball Parameters Using Vertical Displacements</t>
  </si>
  <si>
    <t xml:space="preserve">calculated time t in s to fall indicated displacement </t>
  </si>
  <si>
    <t>y
calculated vertical displacement in m</t>
  </si>
  <si>
    <t>x
calculated horizontal displacement
in m at time t</t>
  </si>
  <si>
    <t>Table 3 Horizontal and Vertical Ball Parameters Using Horizontal Displacements</t>
  </si>
  <si>
    <t>x
calculated horizontal displacement in m</t>
  </si>
  <si>
    <t>y
calculated vertical displacement
in m at time t</t>
  </si>
  <si>
    <t>Table 4 Ball x and y Position Coordinates</t>
  </si>
  <si>
    <t>Table 5 Sorted Ball x and y Position Coordinates and Calculated y Values</t>
  </si>
  <si>
    <t>Table 6 Vector Components</t>
  </si>
  <si>
    <t xml:space="preserve">11. range R in m = </t>
  </si>
  <si>
    <t xml:space="preserve">10. height H in m = </t>
  </si>
  <si>
    <t>Table 3 Horizontal and Vertical Ball Parameters Using Horizontal Distances</t>
  </si>
  <si>
    <r>
      <t xml:space="preserve">C = t = </t>
    </r>
    <r>
      <rPr>
        <b/>
        <sz val="11"/>
        <color theme="1"/>
        <rFont val="Calibri"/>
        <family val="2"/>
      </rPr>
      <t>√(2y/g)</t>
    </r>
  </si>
  <si>
    <r>
      <t>D = v</t>
    </r>
    <r>
      <rPr>
        <b/>
        <vertAlign val="subscript"/>
        <sz val="11"/>
        <color theme="1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 xml:space="preserve"> = -gt</t>
    </r>
  </si>
  <si>
    <r>
      <t>E = x = v</t>
    </r>
    <r>
      <rPr>
        <b/>
        <vertAlign val="subscript"/>
        <sz val="11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>t</t>
    </r>
  </si>
  <si>
    <r>
      <t>F = v</t>
    </r>
    <r>
      <rPr>
        <b/>
        <vertAlign val="subscript"/>
        <sz val="11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 xml:space="preserve"> = x/t</t>
    </r>
  </si>
  <si>
    <r>
      <t>calculated velocity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</t>
    </r>
    <r>
      <rPr>
        <b/>
        <vertAlign val="subscript"/>
        <sz val="11"/>
        <color theme="1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 xml:space="preserve">  
in m/s at displacement y</t>
    </r>
  </si>
  <si>
    <r>
      <t>calculated velocity v</t>
    </r>
    <r>
      <rPr>
        <b/>
        <vertAlign val="subscript"/>
        <sz val="11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 xml:space="preserve">  
in m/s at displacement x</t>
    </r>
  </si>
  <si>
    <r>
      <t>D = v</t>
    </r>
    <r>
      <rPr>
        <b/>
        <vertAlign val="subscript"/>
        <sz val="11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 xml:space="preserve"> = x/t</t>
    </r>
  </si>
  <si>
    <r>
      <t>E = y = -gt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/2</t>
    </r>
  </si>
  <si>
    <r>
      <t xml:space="preserve"> F = v</t>
    </r>
    <r>
      <rPr>
        <b/>
        <vertAlign val="subscript"/>
        <sz val="11"/>
        <color theme="1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 xml:space="preserve"> = -gt</t>
    </r>
  </si>
  <si>
    <r>
      <t>calculated velocity v</t>
    </r>
    <r>
      <rPr>
        <b/>
        <vertAlign val="subscript"/>
        <sz val="11"/>
        <color theme="1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 xml:space="preserve">  
in m/s at displacement y</t>
    </r>
  </si>
  <si>
    <r>
      <t>Value of -g/2v</t>
    </r>
    <r>
      <rPr>
        <b/>
        <vertAlign val="subscript"/>
        <sz val="11"/>
        <color theme="1"/>
        <rFont val="Calibri"/>
        <family val="2"/>
        <scheme val="minor"/>
      </rPr>
      <t>x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=</t>
    </r>
  </si>
  <si>
    <r>
      <t>x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in 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</si>
  <si>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y = -gx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/2v</t>
    </r>
    <r>
      <rPr>
        <b/>
        <vertAlign val="subscript"/>
        <sz val="11"/>
        <color theme="1"/>
        <rFont val="Calibri"/>
        <family val="2"/>
        <scheme val="minor"/>
      </rPr>
      <t>x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vertAlign val="sub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in m</t>
    </r>
  </si>
  <si>
    <r>
      <t>velocity v</t>
    </r>
    <r>
      <rPr>
        <b/>
        <vertAlign val="subscript"/>
        <sz val="11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 xml:space="preserve"> at</t>
    </r>
  </si>
  <si>
    <r>
      <t>velocity v</t>
    </r>
    <r>
      <rPr>
        <b/>
        <vertAlign val="subscript"/>
        <sz val="11"/>
        <color theme="1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 xml:space="preserve"> at</t>
    </r>
  </si>
  <si>
    <r>
      <rPr>
        <b/>
        <sz val="11"/>
        <color theme="1"/>
        <rFont val="Calibri"/>
        <family val="2"/>
      </rPr>
      <t>Ө</t>
    </r>
    <r>
      <rPr>
        <b/>
        <sz val="11"/>
        <color theme="1"/>
        <rFont val="Calibri"/>
        <family val="2"/>
        <scheme val="minor"/>
      </rPr>
      <t xml:space="preserve"> = tan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(v</t>
    </r>
    <r>
      <rPr>
        <b/>
        <vertAlign val="subscript"/>
        <sz val="11"/>
        <color theme="1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>/v</t>
    </r>
    <r>
      <rPr>
        <b/>
        <vertAlign val="subscript"/>
        <sz val="11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>)</t>
    </r>
  </si>
  <si>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</si>
  <si>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</si>
  <si>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</si>
  <si>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</si>
  <si>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</si>
  <si>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</si>
  <si>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</si>
  <si>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</si>
  <si>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 xml:space="preserve">calculated time t in s to travel indicated displacement </t>
  </si>
  <si>
    <t>Group 9</t>
  </si>
  <si>
    <t>Group 10</t>
  </si>
  <si>
    <t>Group 11</t>
  </si>
  <si>
    <t>Projectile Motion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</si>
</sst>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/>
    <xf numFmtId="0" fontId="1" fillId="2" borderId="1" xfId="0" quotePrefix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69802336654822"/>
          <c:y val="0.19385231199662048"/>
          <c:w val="0.72286549137110101"/>
          <c:h val="0.65451173484580938"/>
        </c:manualLayout>
      </c:layout>
      <c:scatterChart>
        <c:scatterStyle val="lineMarker"/>
        <c:varyColors val="0"/>
        <c:ser>
          <c:idx val="0"/>
          <c:order val="0"/>
          <c:trendline>
            <c:trendlineType val="poly"/>
            <c:order val="2"/>
            <c:intercept val="0"/>
            <c:dispRSqr val="0"/>
            <c:dispEq val="1"/>
            <c:trendlineLbl>
              <c:layout>
                <c:manualLayout>
                  <c:x val="9.1827841908111007E-3"/>
                  <c:y val="-0.53090028082154062"/>
                </c:manualLayout>
              </c:layout>
              <c:numFmt formatCode="#,##0.00" sourceLinked="0"/>
            </c:trendlineLbl>
          </c:trendline>
          <c:xVal>
            <c:numRef>
              <c:f>Sheet1!$A$47:$A$55</c:f>
              <c:numCache>
                <c:formatCode>0.00</c:formatCode>
                <c:ptCount val="9"/>
                <c:pt idx="0">
                  <c:v>0</c:v>
                </c:pt>
                <c:pt idx="1">
                  <c:v>0.33500000000000002</c:v>
                </c:pt>
                <c:pt idx="2">
                  <c:v>0.67</c:v>
                </c:pt>
                <c:pt idx="3">
                  <c:v>0.67</c:v>
                </c:pt>
                <c:pt idx="4">
                  <c:v>0.94752308678997377</c:v>
                </c:pt>
                <c:pt idx="5">
                  <c:v>1.0050000000000001</c:v>
                </c:pt>
                <c:pt idx="6">
                  <c:v>1.1604740410711478</c:v>
                </c:pt>
                <c:pt idx="7">
                  <c:v>1.34</c:v>
                </c:pt>
                <c:pt idx="8">
                  <c:v>1.34</c:v>
                </c:pt>
              </c:numCache>
            </c:numRef>
          </c:xVal>
          <c:yVal>
            <c:numRef>
              <c:f>Sheet1!$B$47:$B$55</c:f>
              <c:numCache>
                <c:formatCode>0.00</c:formatCode>
                <c:ptCount val="9"/>
                <c:pt idx="0">
                  <c:v>0</c:v>
                </c:pt>
                <c:pt idx="1">
                  <c:v>-4.7500000000000001E-2</c:v>
                </c:pt>
                <c:pt idx="2">
                  <c:v>-0.19</c:v>
                </c:pt>
                <c:pt idx="3">
                  <c:v>-0.19</c:v>
                </c:pt>
                <c:pt idx="4">
                  <c:v>-0.38</c:v>
                </c:pt>
                <c:pt idx="5">
                  <c:v>-0.42750000000000005</c:v>
                </c:pt>
                <c:pt idx="6">
                  <c:v>-0.57000000000000006</c:v>
                </c:pt>
                <c:pt idx="7">
                  <c:v>-0.76</c:v>
                </c:pt>
                <c:pt idx="8">
                  <c:v>-0.76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606144"/>
        <c:axId val="81607680"/>
      </c:scatterChart>
      <c:valAx>
        <c:axId val="81606144"/>
        <c:scaling>
          <c:orientation val="minMax"/>
          <c:max val="2"/>
        </c:scaling>
        <c:delete val="0"/>
        <c:axPos val="b"/>
        <c:numFmt formatCode="0.00" sourceLinked="1"/>
        <c:majorTickMark val="out"/>
        <c:minorTickMark val="none"/>
        <c:tickLblPos val="nextTo"/>
        <c:crossAx val="81607680"/>
        <c:crosses val="autoZero"/>
        <c:crossBetween val="midCat"/>
      </c:valAx>
      <c:valAx>
        <c:axId val="81607680"/>
        <c:scaling>
          <c:orientation val="minMax"/>
          <c:max val="0"/>
          <c:min val="-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16061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69802336654822"/>
          <c:y val="0.19385231199662048"/>
          <c:w val="0.72286549137110101"/>
          <c:h val="0.65451173484580938"/>
        </c:manualLayout>
      </c:layout>
      <c:scatterChart>
        <c:scatterStyle val="lineMarker"/>
        <c:varyColors val="0"/>
        <c:ser>
          <c:idx val="0"/>
          <c:order val="0"/>
          <c:trendline>
            <c:trendlineType val="poly"/>
            <c:order val="2"/>
            <c:dispRSqr val="0"/>
            <c:dispEq val="1"/>
            <c:trendlineLbl>
              <c:layout>
                <c:manualLayout>
                  <c:x val="-0.21186576386122941"/>
                  <c:y val="-0.33490617868570627"/>
                </c:manualLayout>
              </c:layout>
              <c:numFmt formatCode="#,##0.00" sourceLinked="0"/>
            </c:trendlineLbl>
          </c:trendline>
          <c:xVal>
            <c:numRef>
              <c:f>Sheet1!$AX$47:$AX$55</c:f>
              <c:numCache>
                <c:formatCode>0.00</c:formatCode>
                <c:ptCount val="9"/>
                <c:pt idx="0">
                  <c:v>0</c:v>
                </c:pt>
                <c:pt idx="1">
                  <c:v>0.30249999999999999</c:v>
                </c:pt>
                <c:pt idx="2">
                  <c:v>0.60499999999999998</c:v>
                </c:pt>
                <c:pt idx="3">
                  <c:v>0.60499999999999998</c:v>
                </c:pt>
                <c:pt idx="4">
                  <c:v>0.85559920523572253</c:v>
                </c:pt>
                <c:pt idx="5">
                  <c:v>0.90749999999999997</c:v>
                </c:pt>
                <c:pt idx="6">
                  <c:v>1.0478907385791707</c:v>
                </c:pt>
                <c:pt idx="7">
                  <c:v>1.21</c:v>
                </c:pt>
                <c:pt idx="8">
                  <c:v>1.21</c:v>
                </c:pt>
              </c:numCache>
            </c:numRef>
          </c:xVal>
          <c:yVal>
            <c:numRef>
              <c:f>Sheet1!$AY$47:$AY$55</c:f>
              <c:numCache>
                <c:formatCode>0.00</c:formatCode>
                <c:ptCount val="9"/>
                <c:pt idx="0">
                  <c:v>0</c:v>
                </c:pt>
                <c:pt idx="1">
                  <c:v>-5.5624999999999987E-2</c:v>
                </c:pt>
                <c:pt idx="2">
                  <c:v>-0.22249999999999995</c:v>
                </c:pt>
                <c:pt idx="3">
                  <c:v>-0.2225</c:v>
                </c:pt>
                <c:pt idx="4">
                  <c:v>-0.44500000000000001</c:v>
                </c:pt>
                <c:pt idx="5">
                  <c:v>-0.50062499999999999</c:v>
                </c:pt>
                <c:pt idx="6">
                  <c:v>-0.66749999999999998</c:v>
                </c:pt>
                <c:pt idx="7">
                  <c:v>-0.89</c:v>
                </c:pt>
                <c:pt idx="8">
                  <c:v>-0.89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994688"/>
        <c:axId val="84996480"/>
      </c:scatterChart>
      <c:valAx>
        <c:axId val="8499468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84996480"/>
        <c:crosses val="autoZero"/>
        <c:crossBetween val="midCat"/>
      </c:valAx>
      <c:valAx>
        <c:axId val="84996480"/>
        <c:scaling>
          <c:orientation val="minMax"/>
          <c:max val="0"/>
          <c:min val="-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49946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69802336654822"/>
          <c:y val="0.19385231199662048"/>
          <c:w val="0.72286549137110101"/>
          <c:h val="0.65451173484580938"/>
        </c:manualLayout>
      </c:layout>
      <c:scatterChart>
        <c:scatterStyle val="lineMarker"/>
        <c:varyColors val="0"/>
        <c:ser>
          <c:idx val="0"/>
          <c:order val="0"/>
          <c:trendline>
            <c:trendlineType val="poly"/>
            <c:order val="2"/>
            <c:dispRSqr val="0"/>
            <c:dispEq val="1"/>
            <c:trendlineLbl>
              <c:layout>
                <c:manualLayout>
                  <c:x val="-0.21186576386122941"/>
                  <c:y val="-0.33490617868570627"/>
                </c:manualLayout>
              </c:layout>
              <c:numFmt formatCode="#,##0.00" sourceLinked="0"/>
            </c:trendlineLbl>
          </c:trendline>
          <c:xVal>
            <c:numRef>
              <c:f>Sheet1!$AX$47:$AX$55</c:f>
              <c:numCache>
                <c:formatCode>0.00</c:formatCode>
                <c:ptCount val="9"/>
                <c:pt idx="0">
                  <c:v>0</c:v>
                </c:pt>
                <c:pt idx="1">
                  <c:v>0.30249999999999999</c:v>
                </c:pt>
                <c:pt idx="2">
                  <c:v>0.60499999999999998</c:v>
                </c:pt>
                <c:pt idx="3">
                  <c:v>0.60499999999999998</c:v>
                </c:pt>
                <c:pt idx="4">
                  <c:v>0.85559920523572253</c:v>
                </c:pt>
                <c:pt idx="5">
                  <c:v>0.90749999999999997</c:v>
                </c:pt>
                <c:pt idx="6">
                  <c:v>1.0478907385791707</c:v>
                </c:pt>
                <c:pt idx="7">
                  <c:v>1.21</c:v>
                </c:pt>
                <c:pt idx="8">
                  <c:v>1.21</c:v>
                </c:pt>
              </c:numCache>
            </c:numRef>
          </c:xVal>
          <c:yVal>
            <c:numRef>
              <c:f>Sheet1!$AY$47:$AY$55</c:f>
              <c:numCache>
                <c:formatCode>0.00</c:formatCode>
                <c:ptCount val="9"/>
                <c:pt idx="0">
                  <c:v>0</c:v>
                </c:pt>
                <c:pt idx="1">
                  <c:v>-5.5624999999999987E-2</c:v>
                </c:pt>
                <c:pt idx="2">
                  <c:v>-0.22249999999999995</c:v>
                </c:pt>
                <c:pt idx="3">
                  <c:v>-0.2225</c:v>
                </c:pt>
                <c:pt idx="4">
                  <c:v>-0.44500000000000001</c:v>
                </c:pt>
                <c:pt idx="5">
                  <c:v>-0.50062499999999999</c:v>
                </c:pt>
                <c:pt idx="6">
                  <c:v>-0.66749999999999998</c:v>
                </c:pt>
                <c:pt idx="7">
                  <c:v>-0.89</c:v>
                </c:pt>
                <c:pt idx="8">
                  <c:v>-0.89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083648"/>
        <c:axId val="85085184"/>
      </c:scatterChart>
      <c:valAx>
        <c:axId val="8508364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85085184"/>
        <c:crosses val="autoZero"/>
        <c:crossBetween val="midCat"/>
      </c:valAx>
      <c:valAx>
        <c:axId val="85085184"/>
        <c:scaling>
          <c:orientation val="minMax"/>
          <c:max val="0"/>
          <c:min val="-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50836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69802336654822"/>
          <c:y val="0.19385231199662048"/>
          <c:w val="0.72286549137110101"/>
          <c:h val="0.65451173484580938"/>
        </c:manualLayout>
      </c:layout>
      <c:scatterChart>
        <c:scatterStyle val="lineMarker"/>
        <c:varyColors val="0"/>
        <c:ser>
          <c:idx val="0"/>
          <c:order val="0"/>
          <c:trendline>
            <c:trendlineType val="poly"/>
            <c:order val="2"/>
            <c:intercept val="0"/>
            <c:dispRSqr val="0"/>
            <c:dispEq val="1"/>
            <c:trendlineLbl>
              <c:layout>
                <c:manualLayout>
                  <c:x val="-1.4754332751207655E-2"/>
                  <c:y val="-0.62874804985041211"/>
                </c:manualLayout>
              </c:layout>
              <c:numFmt formatCode="#,##0.00" sourceLinked="0"/>
            </c:trendlineLbl>
          </c:trendline>
          <c:xVal>
            <c:numRef>
              <c:f>Sheet1!$H$47:$H$55</c:f>
              <c:numCache>
                <c:formatCode>0.00</c:formatCode>
                <c:ptCount val="9"/>
                <c:pt idx="0">
                  <c:v>0</c:v>
                </c:pt>
                <c:pt idx="1">
                  <c:v>0.315</c:v>
                </c:pt>
                <c:pt idx="2">
                  <c:v>0.63</c:v>
                </c:pt>
                <c:pt idx="3">
                  <c:v>0.63</c:v>
                </c:pt>
                <c:pt idx="4">
                  <c:v>0.89095454429504994</c:v>
                </c:pt>
                <c:pt idx="5">
                  <c:v>0.94500000000000006</c:v>
                </c:pt>
                <c:pt idx="6">
                  <c:v>1.0911920087683928</c:v>
                </c:pt>
                <c:pt idx="7">
                  <c:v>1.26</c:v>
                </c:pt>
                <c:pt idx="8">
                  <c:v>1.26</c:v>
                </c:pt>
              </c:numCache>
            </c:numRef>
          </c:xVal>
          <c:yVal>
            <c:numRef>
              <c:f>Sheet1!$I$47:$I$55</c:f>
              <c:numCache>
                <c:formatCode>0.00</c:formatCode>
                <c:ptCount val="9"/>
                <c:pt idx="0">
                  <c:v>0</c:v>
                </c:pt>
                <c:pt idx="1">
                  <c:v>-5.6249999999999994E-2</c:v>
                </c:pt>
                <c:pt idx="2">
                  <c:v>-0.22499999999999998</c:v>
                </c:pt>
                <c:pt idx="3">
                  <c:v>-0.22500000000000001</c:v>
                </c:pt>
                <c:pt idx="4">
                  <c:v>-0.45</c:v>
                </c:pt>
                <c:pt idx="5">
                  <c:v>-0.50624999999999987</c:v>
                </c:pt>
                <c:pt idx="6">
                  <c:v>-0.67500000000000004</c:v>
                </c:pt>
                <c:pt idx="7">
                  <c:v>-0.9</c:v>
                </c:pt>
                <c:pt idx="8">
                  <c:v>-0.9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658240"/>
        <c:axId val="81659776"/>
      </c:scatterChart>
      <c:valAx>
        <c:axId val="81658240"/>
        <c:scaling>
          <c:orientation val="minMax"/>
          <c:max val="2"/>
        </c:scaling>
        <c:delete val="0"/>
        <c:axPos val="b"/>
        <c:numFmt formatCode="0.00" sourceLinked="1"/>
        <c:majorTickMark val="out"/>
        <c:minorTickMark val="none"/>
        <c:tickLblPos val="nextTo"/>
        <c:crossAx val="81659776"/>
        <c:crosses val="autoZero"/>
        <c:crossBetween val="midCat"/>
      </c:valAx>
      <c:valAx>
        <c:axId val="81659776"/>
        <c:scaling>
          <c:orientation val="minMax"/>
          <c:max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16582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69802336654822"/>
          <c:y val="0.19385231199662048"/>
          <c:w val="0.72286549137110101"/>
          <c:h val="0.65451173484580938"/>
        </c:manualLayout>
      </c:layout>
      <c:scatterChart>
        <c:scatterStyle val="lineMarker"/>
        <c:varyColors val="0"/>
        <c:ser>
          <c:idx val="0"/>
          <c:order val="0"/>
          <c:trendline>
            <c:trendlineType val="poly"/>
            <c:order val="2"/>
            <c:dispRSqr val="0"/>
            <c:dispEq val="1"/>
            <c:trendlineLbl>
              <c:layout>
                <c:manualLayout>
                  <c:x val="-9.7632087251229516E-2"/>
                  <c:y val="-0.65162148437738987"/>
                </c:manualLayout>
              </c:layout>
              <c:numFmt formatCode="#,##0.00" sourceLinked="0"/>
            </c:trendlineLbl>
          </c:trendline>
          <c:xVal>
            <c:numRef>
              <c:f>Sheet1!$O$47:$O$55</c:f>
              <c:numCache>
                <c:formatCode>0.00</c:formatCode>
                <c:ptCount val="9"/>
                <c:pt idx="0">
                  <c:v>0</c:v>
                </c:pt>
                <c:pt idx="1">
                  <c:v>0.42499999999999999</c:v>
                </c:pt>
                <c:pt idx="2">
                  <c:v>0.85</c:v>
                </c:pt>
                <c:pt idx="3">
                  <c:v>0.85000000000000009</c:v>
                </c:pt>
                <c:pt idx="4">
                  <c:v>1.2020815280171309</c:v>
                </c:pt>
                <c:pt idx="5">
                  <c:v>1.2749999999999999</c:v>
                </c:pt>
                <c:pt idx="6">
                  <c:v>1.4722431864335457</c:v>
                </c:pt>
                <c:pt idx="7">
                  <c:v>1.7</c:v>
                </c:pt>
                <c:pt idx="8">
                  <c:v>1.7</c:v>
                </c:pt>
              </c:numCache>
            </c:numRef>
          </c:xVal>
          <c:yVal>
            <c:numRef>
              <c:f>Sheet1!$P$47:$P$55</c:f>
              <c:numCache>
                <c:formatCode>0.00</c:formatCode>
                <c:ptCount val="9"/>
                <c:pt idx="0">
                  <c:v>0</c:v>
                </c:pt>
                <c:pt idx="1">
                  <c:v>-5.3124999999999985E-2</c:v>
                </c:pt>
                <c:pt idx="2">
                  <c:v>-0.21249999999999994</c:v>
                </c:pt>
                <c:pt idx="3">
                  <c:v>-0.21249999999999999</c:v>
                </c:pt>
                <c:pt idx="4">
                  <c:v>-0.42499999999999999</c:v>
                </c:pt>
                <c:pt idx="5">
                  <c:v>-0.47812499999999986</c:v>
                </c:pt>
                <c:pt idx="6">
                  <c:v>-0.63749999999999996</c:v>
                </c:pt>
                <c:pt idx="7">
                  <c:v>-0.85</c:v>
                </c:pt>
                <c:pt idx="8">
                  <c:v>-0.85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910208"/>
        <c:axId val="82944768"/>
      </c:scatterChart>
      <c:valAx>
        <c:axId val="8291020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82944768"/>
        <c:crosses val="autoZero"/>
        <c:crossBetween val="midCat"/>
      </c:valAx>
      <c:valAx>
        <c:axId val="82944768"/>
        <c:scaling>
          <c:orientation val="minMax"/>
          <c:max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29102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69802336654822"/>
          <c:y val="0.19385231199662048"/>
          <c:w val="0.72286549137110101"/>
          <c:h val="0.65451173484580938"/>
        </c:manualLayout>
      </c:layout>
      <c:scatterChart>
        <c:scatterStyle val="lineMarker"/>
        <c:varyColors val="0"/>
        <c:ser>
          <c:idx val="0"/>
          <c:order val="0"/>
          <c:trendline>
            <c:trendlineType val="poly"/>
            <c:order val="2"/>
            <c:dispRSqr val="0"/>
            <c:dispEq val="1"/>
            <c:trendlineLbl>
              <c:layout>
                <c:manualLayout>
                  <c:x val="-4.7949647070815178E-2"/>
                  <c:y val="-0.62564004674240892"/>
                </c:manualLayout>
              </c:layout>
              <c:numFmt formatCode="#,##0.00" sourceLinked="0"/>
            </c:trendlineLbl>
          </c:trendline>
          <c:xVal>
            <c:numRef>
              <c:f>Sheet1!$V$47:$V$55</c:f>
              <c:numCache>
                <c:formatCode>0.00</c:formatCode>
                <c:ptCount val="9"/>
                <c:pt idx="0">
                  <c:v>0</c:v>
                </c:pt>
                <c:pt idx="1">
                  <c:v>0.36499999999999999</c:v>
                </c:pt>
                <c:pt idx="2">
                  <c:v>0.73</c:v>
                </c:pt>
                <c:pt idx="3">
                  <c:v>0.73</c:v>
                </c:pt>
                <c:pt idx="4">
                  <c:v>1.0323759005323594</c:v>
                </c:pt>
                <c:pt idx="5">
                  <c:v>1.095</c:v>
                </c:pt>
                <c:pt idx="6">
                  <c:v>1.2643970895252803</c:v>
                </c:pt>
                <c:pt idx="7">
                  <c:v>1.46</c:v>
                </c:pt>
                <c:pt idx="8">
                  <c:v>1.46</c:v>
                </c:pt>
              </c:numCache>
            </c:numRef>
          </c:xVal>
          <c:yVal>
            <c:numRef>
              <c:f>Sheet1!$W$47:$W$55</c:f>
              <c:numCache>
                <c:formatCode>0.00</c:formatCode>
                <c:ptCount val="9"/>
                <c:pt idx="0">
                  <c:v>0</c:v>
                </c:pt>
                <c:pt idx="1">
                  <c:v>-5.6249999999999994E-2</c:v>
                </c:pt>
                <c:pt idx="2">
                  <c:v>-0.22499999999999998</c:v>
                </c:pt>
                <c:pt idx="3">
                  <c:v>-0.22500000000000001</c:v>
                </c:pt>
                <c:pt idx="4">
                  <c:v>-0.45</c:v>
                </c:pt>
                <c:pt idx="5">
                  <c:v>-0.50625000000000009</c:v>
                </c:pt>
                <c:pt idx="6">
                  <c:v>-0.67500000000000004</c:v>
                </c:pt>
                <c:pt idx="7">
                  <c:v>-0.9</c:v>
                </c:pt>
                <c:pt idx="8">
                  <c:v>-0.9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756928"/>
        <c:axId val="83758464"/>
      </c:scatterChart>
      <c:valAx>
        <c:axId val="8375692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83758464"/>
        <c:crosses val="autoZero"/>
        <c:crossBetween val="midCat"/>
      </c:valAx>
      <c:valAx>
        <c:axId val="83758464"/>
        <c:scaling>
          <c:orientation val="minMax"/>
          <c:max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37569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69802336654822"/>
          <c:y val="0.19385231199662048"/>
          <c:w val="0.72286549137110101"/>
          <c:h val="0.65451173484580938"/>
        </c:manualLayout>
      </c:layout>
      <c:scatterChart>
        <c:scatterStyle val="lineMarker"/>
        <c:varyColors val="0"/>
        <c:ser>
          <c:idx val="0"/>
          <c:order val="0"/>
          <c:trendline>
            <c:trendlineType val="poly"/>
            <c:order val="2"/>
            <c:dispRSqr val="0"/>
            <c:dispEq val="1"/>
            <c:trendlineLbl>
              <c:layout>
                <c:manualLayout>
                  <c:x val="7.1961470835563035E-2"/>
                  <c:y val="-0.62874804985041211"/>
                </c:manualLayout>
              </c:layout>
              <c:numFmt formatCode="#,##0.00" sourceLinked="0"/>
            </c:trendlineLbl>
          </c:trendline>
          <c:xVal>
            <c:numRef>
              <c:f>Sheet1!$AC$47:$AC$55</c:f>
              <c:numCache>
                <c:formatCode>0.00</c:formatCode>
                <c:ptCount val="9"/>
                <c:pt idx="0">
                  <c:v>0</c:v>
                </c:pt>
                <c:pt idx="1">
                  <c:v>0.315</c:v>
                </c:pt>
                <c:pt idx="2">
                  <c:v>0.63</c:v>
                </c:pt>
                <c:pt idx="3">
                  <c:v>0.63</c:v>
                </c:pt>
                <c:pt idx="4">
                  <c:v>0.89095454429504994</c:v>
                </c:pt>
                <c:pt idx="5">
                  <c:v>0.94500000000000006</c:v>
                </c:pt>
                <c:pt idx="6">
                  <c:v>1.0911920087683928</c:v>
                </c:pt>
                <c:pt idx="7">
                  <c:v>1.26</c:v>
                </c:pt>
                <c:pt idx="8">
                  <c:v>1.26</c:v>
                </c:pt>
              </c:numCache>
            </c:numRef>
          </c:xVal>
          <c:yVal>
            <c:numRef>
              <c:f>Sheet1!$AD$47:$AD$55</c:f>
              <c:numCache>
                <c:formatCode>0.00</c:formatCode>
                <c:ptCount val="9"/>
                <c:pt idx="0">
                  <c:v>0</c:v>
                </c:pt>
                <c:pt idx="1">
                  <c:v>-5.6249999999999994E-2</c:v>
                </c:pt>
                <c:pt idx="2">
                  <c:v>-0.22499999999999998</c:v>
                </c:pt>
                <c:pt idx="3">
                  <c:v>-0.22500000000000001</c:v>
                </c:pt>
                <c:pt idx="4">
                  <c:v>-0.45</c:v>
                </c:pt>
                <c:pt idx="5">
                  <c:v>-0.50624999999999987</c:v>
                </c:pt>
                <c:pt idx="6">
                  <c:v>-0.67500000000000004</c:v>
                </c:pt>
                <c:pt idx="7">
                  <c:v>-0.9</c:v>
                </c:pt>
                <c:pt idx="8">
                  <c:v>-0.9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796736"/>
        <c:axId val="83798272"/>
      </c:scatterChart>
      <c:valAx>
        <c:axId val="83796736"/>
        <c:scaling>
          <c:orientation val="minMax"/>
          <c:max val="2"/>
        </c:scaling>
        <c:delete val="0"/>
        <c:axPos val="b"/>
        <c:numFmt formatCode="0.00" sourceLinked="1"/>
        <c:majorTickMark val="out"/>
        <c:minorTickMark val="none"/>
        <c:tickLblPos val="nextTo"/>
        <c:crossAx val="83798272"/>
        <c:crosses val="autoZero"/>
        <c:crossBetween val="midCat"/>
      </c:valAx>
      <c:valAx>
        <c:axId val="83798272"/>
        <c:scaling>
          <c:orientation val="minMax"/>
          <c:max val="0"/>
          <c:min val="-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37967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69802336654822"/>
          <c:y val="0.19385231199662048"/>
          <c:w val="0.72286549137110101"/>
          <c:h val="0.65451173484580938"/>
        </c:manualLayout>
      </c:layout>
      <c:scatterChart>
        <c:scatterStyle val="lineMarker"/>
        <c:varyColors val="0"/>
        <c:ser>
          <c:idx val="0"/>
          <c:order val="0"/>
          <c:trendline>
            <c:trendlineType val="poly"/>
            <c:order val="2"/>
            <c:dispRSqr val="0"/>
            <c:dispEq val="1"/>
            <c:trendlineLbl>
              <c:layout>
                <c:manualLayout>
                  <c:x val="-1.4504497617409474E-2"/>
                  <c:y val="-0.61909488586653938"/>
                </c:manualLayout>
              </c:layout>
              <c:numFmt formatCode="#,##0.00" sourceLinked="0"/>
            </c:trendlineLbl>
          </c:trendline>
          <c:xVal>
            <c:numRef>
              <c:f>Sheet1!$AJ$47:$AJ$55</c:f>
              <c:numCache>
                <c:formatCode>0.00</c:formatCode>
                <c:ptCount val="9"/>
                <c:pt idx="0">
                  <c:v>0</c:v>
                </c:pt>
                <c:pt idx="1">
                  <c:v>0.34499999999999997</c:v>
                </c:pt>
                <c:pt idx="2">
                  <c:v>0.69</c:v>
                </c:pt>
                <c:pt idx="3">
                  <c:v>0.69</c:v>
                </c:pt>
                <c:pt idx="4">
                  <c:v>0.97580735803743557</c:v>
                </c:pt>
                <c:pt idx="5">
                  <c:v>1.0349999999999999</c:v>
                </c:pt>
                <c:pt idx="6">
                  <c:v>1.1951150572225253</c:v>
                </c:pt>
                <c:pt idx="7">
                  <c:v>1.38</c:v>
                </c:pt>
                <c:pt idx="8">
                  <c:v>1.38</c:v>
                </c:pt>
              </c:numCache>
            </c:numRef>
          </c:xVal>
          <c:yVal>
            <c:numRef>
              <c:f>Sheet1!$AK$47:$AK$55</c:f>
              <c:numCache>
                <c:formatCode>0.00</c:formatCode>
                <c:ptCount val="9"/>
                <c:pt idx="0">
                  <c:v>0</c:v>
                </c:pt>
                <c:pt idx="1">
                  <c:v>-5.5625000000000008E-2</c:v>
                </c:pt>
                <c:pt idx="2">
                  <c:v>-0.2225</c:v>
                </c:pt>
                <c:pt idx="3">
                  <c:v>-0.22250000000000003</c:v>
                </c:pt>
                <c:pt idx="4">
                  <c:v>-0.44500000000000001</c:v>
                </c:pt>
                <c:pt idx="5">
                  <c:v>-0.50062499999999999</c:v>
                </c:pt>
                <c:pt idx="6">
                  <c:v>-0.66749999999999998</c:v>
                </c:pt>
                <c:pt idx="7">
                  <c:v>-0.89</c:v>
                </c:pt>
                <c:pt idx="8">
                  <c:v>-0.89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16448"/>
        <c:axId val="83817984"/>
      </c:scatterChart>
      <c:valAx>
        <c:axId val="83816448"/>
        <c:scaling>
          <c:orientation val="minMax"/>
          <c:max val="2"/>
        </c:scaling>
        <c:delete val="0"/>
        <c:axPos val="b"/>
        <c:numFmt formatCode="0.00" sourceLinked="1"/>
        <c:majorTickMark val="out"/>
        <c:minorTickMark val="none"/>
        <c:tickLblPos val="nextTo"/>
        <c:crossAx val="83817984"/>
        <c:crosses val="autoZero"/>
        <c:crossBetween val="midCat"/>
      </c:valAx>
      <c:valAx>
        <c:axId val="83817984"/>
        <c:scaling>
          <c:orientation val="minMax"/>
          <c:max val="0"/>
          <c:min val="-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38164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69802336654822"/>
          <c:y val="0.19385231199662048"/>
          <c:w val="0.72286549137110101"/>
          <c:h val="0.65451173484580938"/>
        </c:manualLayout>
      </c:layout>
      <c:scatterChart>
        <c:scatterStyle val="lineMarker"/>
        <c:varyColors val="0"/>
        <c:ser>
          <c:idx val="0"/>
          <c:order val="0"/>
          <c:trendline>
            <c:trendlineType val="poly"/>
            <c:order val="2"/>
            <c:dispRSqr val="0"/>
            <c:dispEq val="1"/>
            <c:trendlineLbl>
              <c:layout>
                <c:manualLayout>
                  <c:x val="-1.7196809542776026E-2"/>
                  <c:y val="-0.61942404052640276"/>
                </c:manualLayout>
              </c:layout>
              <c:numFmt formatCode="#,##0.00" sourceLinked="0"/>
            </c:trendlineLbl>
          </c:trendline>
          <c:xVal>
            <c:numRef>
              <c:f>Sheet1!$AQ$47:$AQ$55</c:f>
              <c:numCache>
                <c:formatCode>0.00</c:formatCode>
                <c:ptCount val="9"/>
                <c:pt idx="0">
                  <c:v>0</c:v>
                </c:pt>
                <c:pt idx="1">
                  <c:v>0.35</c:v>
                </c:pt>
                <c:pt idx="2">
                  <c:v>0.7</c:v>
                </c:pt>
                <c:pt idx="3">
                  <c:v>0.7</c:v>
                </c:pt>
                <c:pt idx="4">
                  <c:v>0.98994949366116658</c:v>
                </c:pt>
                <c:pt idx="5">
                  <c:v>1.0499999999999998</c:v>
                </c:pt>
                <c:pt idx="6">
                  <c:v>1.2124355652982142</c:v>
                </c:pt>
                <c:pt idx="7">
                  <c:v>1.4</c:v>
                </c:pt>
                <c:pt idx="8">
                  <c:v>1.4</c:v>
                </c:pt>
              </c:numCache>
            </c:numRef>
          </c:xVal>
          <c:yVal>
            <c:numRef>
              <c:f>Sheet1!$AR$47:$AR$55</c:f>
              <c:numCache>
                <c:formatCode>0.00</c:formatCode>
                <c:ptCount val="9"/>
                <c:pt idx="0">
                  <c:v>0</c:v>
                </c:pt>
                <c:pt idx="1">
                  <c:v>-5.6249999999999981E-2</c:v>
                </c:pt>
                <c:pt idx="2">
                  <c:v>-0.22499999999999992</c:v>
                </c:pt>
                <c:pt idx="3">
                  <c:v>-0.22500000000000001</c:v>
                </c:pt>
                <c:pt idx="4">
                  <c:v>-0.45</c:v>
                </c:pt>
                <c:pt idx="5">
                  <c:v>-0.50624999999999976</c:v>
                </c:pt>
                <c:pt idx="6">
                  <c:v>-0.67500000000000004</c:v>
                </c:pt>
                <c:pt idx="7">
                  <c:v>-0.9</c:v>
                </c:pt>
                <c:pt idx="8">
                  <c:v>-0.9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47424"/>
        <c:axId val="83849216"/>
      </c:scatterChart>
      <c:valAx>
        <c:axId val="83847424"/>
        <c:scaling>
          <c:orientation val="minMax"/>
          <c:max val="2"/>
        </c:scaling>
        <c:delete val="0"/>
        <c:axPos val="b"/>
        <c:numFmt formatCode="0.00" sourceLinked="1"/>
        <c:majorTickMark val="out"/>
        <c:minorTickMark val="none"/>
        <c:tickLblPos val="nextTo"/>
        <c:crossAx val="83849216"/>
        <c:crosses val="autoZero"/>
        <c:crossBetween val="midCat"/>
      </c:valAx>
      <c:valAx>
        <c:axId val="83849216"/>
        <c:scaling>
          <c:orientation val="minMax"/>
          <c:max val="0"/>
          <c:min val="-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38474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69802336654822"/>
          <c:y val="0.19385231199662048"/>
          <c:w val="0.72286549137110101"/>
          <c:h val="0.65451173484580938"/>
        </c:manualLayout>
      </c:layout>
      <c:scatterChart>
        <c:scatterStyle val="lineMarker"/>
        <c:varyColors val="0"/>
        <c:ser>
          <c:idx val="0"/>
          <c:order val="0"/>
          <c:trendline>
            <c:trendlineType val="poly"/>
            <c:order val="2"/>
            <c:dispRSqr val="0"/>
            <c:dispEq val="1"/>
            <c:trendlineLbl>
              <c:layout>
                <c:manualLayout>
                  <c:x val="0.10157929675133021"/>
                  <c:y val="-0.61909488586653938"/>
                </c:manualLayout>
              </c:layout>
              <c:numFmt formatCode="#,##0.00" sourceLinked="0"/>
            </c:trendlineLbl>
          </c:trendline>
          <c:xVal>
            <c:numRef>
              <c:f>Sheet1!$AX$47:$AX$55</c:f>
              <c:numCache>
                <c:formatCode>0.00</c:formatCode>
                <c:ptCount val="9"/>
                <c:pt idx="0">
                  <c:v>0</c:v>
                </c:pt>
                <c:pt idx="1">
                  <c:v>0.30249999999999999</c:v>
                </c:pt>
                <c:pt idx="2">
                  <c:v>0.60499999999999998</c:v>
                </c:pt>
                <c:pt idx="3">
                  <c:v>0.60499999999999998</c:v>
                </c:pt>
                <c:pt idx="4">
                  <c:v>0.85559920523572253</c:v>
                </c:pt>
                <c:pt idx="5">
                  <c:v>0.90749999999999997</c:v>
                </c:pt>
                <c:pt idx="6">
                  <c:v>1.0478907385791707</c:v>
                </c:pt>
                <c:pt idx="7">
                  <c:v>1.21</c:v>
                </c:pt>
                <c:pt idx="8">
                  <c:v>1.21</c:v>
                </c:pt>
              </c:numCache>
            </c:numRef>
          </c:xVal>
          <c:yVal>
            <c:numRef>
              <c:f>Sheet1!$AY$47:$AY$55</c:f>
              <c:numCache>
                <c:formatCode>0.00</c:formatCode>
                <c:ptCount val="9"/>
                <c:pt idx="0">
                  <c:v>0</c:v>
                </c:pt>
                <c:pt idx="1">
                  <c:v>-5.5624999999999987E-2</c:v>
                </c:pt>
                <c:pt idx="2">
                  <c:v>-0.22249999999999995</c:v>
                </c:pt>
                <c:pt idx="3">
                  <c:v>-0.2225</c:v>
                </c:pt>
                <c:pt idx="4">
                  <c:v>-0.44500000000000001</c:v>
                </c:pt>
                <c:pt idx="5">
                  <c:v>-0.50062499999999999</c:v>
                </c:pt>
                <c:pt idx="6">
                  <c:v>-0.66749999999999998</c:v>
                </c:pt>
                <c:pt idx="7">
                  <c:v>-0.89</c:v>
                </c:pt>
                <c:pt idx="8">
                  <c:v>-0.89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70848"/>
        <c:axId val="83872384"/>
      </c:scatterChart>
      <c:valAx>
        <c:axId val="83870848"/>
        <c:scaling>
          <c:orientation val="minMax"/>
          <c:max val="2"/>
        </c:scaling>
        <c:delete val="0"/>
        <c:axPos val="b"/>
        <c:numFmt formatCode="0.00" sourceLinked="1"/>
        <c:majorTickMark val="out"/>
        <c:minorTickMark val="none"/>
        <c:tickLblPos val="nextTo"/>
        <c:crossAx val="83872384"/>
        <c:crosses val="autoZero"/>
        <c:crossBetween val="midCat"/>
        <c:majorUnit val="0.5"/>
      </c:valAx>
      <c:valAx>
        <c:axId val="83872384"/>
        <c:scaling>
          <c:orientation val="minMax"/>
          <c:max val="0"/>
          <c:min val="-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38708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69802336654822"/>
          <c:y val="0.19385231199662048"/>
          <c:w val="0.72286549137110101"/>
          <c:h val="0.65451173484580938"/>
        </c:manualLayout>
      </c:layout>
      <c:scatterChart>
        <c:scatterStyle val="lineMarker"/>
        <c:varyColors val="0"/>
        <c:ser>
          <c:idx val="0"/>
          <c:order val="0"/>
          <c:trendline>
            <c:trendlineType val="poly"/>
            <c:order val="2"/>
            <c:dispRSqr val="0"/>
            <c:dispEq val="1"/>
            <c:trendlineLbl>
              <c:layout>
                <c:manualLayout>
                  <c:x val="7.5638959526946298E-2"/>
                  <c:y val="-0.6159868827585363"/>
                </c:manualLayout>
              </c:layout>
              <c:numFmt formatCode="#,##0.00" sourceLinked="0"/>
            </c:trendlineLbl>
          </c:trendline>
          <c:xVal>
            <c:numRef>
              <c:f>Sheet1!$AX$47:$AX$55</c:f>
              <c:numCache>
                <c:formatCode>0.00</c:formatCode>
                <c:ptCount val="9"/>
                <c:pt idx="0">
                  <c:v>0</c:v>
                </c:pt>
                <c:pt idx="1">
                  <c:v>0.30249999999999999</c:v>
                </c:pt>
                <c:pt idx="2">
                  <c:v>0.60499999999999998</c:v>
                </c:pt>
                <c:pt idx="3">
                  <c:v>0.60499999999999998</c:v>
                </c:pt>
                <c:pt idx="4">
                  <c:v>0.85559920523572253</c:v>
                </c:pt>
                <c:pt idx="5">
                  <c:v>0.90749999999999997</c:v>
                </c:pt>
                <c:pt idx="6">
                  <c:v>1.0478907385791707</c:v>
                </c:pt>
                <c:pt idx="7">
                  <c:v>1.21</c:v>
                </c:pt>
                <c:pt idx="8">
                  <c:v>1.21</c:v>
                </c:pt>
              </c:numCache>
            </c:numRef>
          </c:xVal>
          <c:yVal>
            <c:numRef>
              <c:f>Sheet1!$AY$47:$AY$55</c:f>
              <c:numCache>
                <c:formatCode>0.00</c:formatCode>
                <c:ptCount val="9"/>
                <c:pt idx="0">
                  <c:v>0</c:v>
                </c:pt>
                <c:pt idx="1">
                  <c:v>-5.5624999999999987E-2</c:v>
                </c:pt>
                <c:pt idx="2">
                  <c:v>-0.22249999999999995</c:v>
                </c:pt>
                <c:pt idx="3">
                  <c:v>-0.2225</c:v>
                </c:pt>
                <c:pt idx="4">
                  <c:v>-0.44500000000000001</c:v>
                </c:pt>
                <c:pt idx="5">
                  <c:v>-0.50062499999999999</c:v>
                </c:pt>
                <c:pt idx="6">
                  <c:v>-0.66749999999999998</c:v>
                </c:pt>
                <c:pt idx="7">
                  <c:v>-0.89</c:v>
                </c:pt>
                <c:pt idx="8">
                  <c:v>-0.89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967424"/>
        <c:axId val="84968960"/>
      </c:scatterChart>
      <c:valAx>
        <c:axId val="84967424"/>
        <c:scaling>
          <c:orientation val="minMax"/>
          <c:max val="2"/>
        </c:scaling>
        <c:delete val="0"/>
        <c:axPos val="b"/>
        <c:numFmt formatCode="0.00" sourceLinked="1"/>
        <c:majorTickMark val="out"/>
        <c:minorTickMark val="none"/>
        <c:tickLblPos val="nextTo"/>
        <c:crossAx val="84968960"/>
        <c:crosses val="autoZero"/>
        <c:crossBetween val="midCat"/>
      </c:valAx>
      <c:valAx>
        <c:axId val="84968960"/>
        <c:scaling>
          <c:orientation val="minMax"/>
          <c:max val="0"/>
          <c:min val="-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49674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71</xdr:row>
      <xdr:rowOff>19050</xdr:rowOff>
    </xdr:from>
    <xdr:to>
      <xdr:col>5</xdr:col>
      <xdr:colOff>285749</xdr:colOff>
      <xdr:row>92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62</xdr:row>
          <xdr:rowOff>219075</xdr:rowOff>
        </xdr:from>
        <xdr:to>
          <xdr:col>3</xdr:col>
          <xdr:colOff>1057275</xdr:colOff>
          <xdr:row>64</xdr:row>
          <xdr:rowOff>57150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7</xdr:col>
      <xdr:colOff>285749</xdr:colOff>
      <xdr:row>71</xdr:row>
      <xdr:rowOff>19050</xdr:rowOff>
    </xdr:from>
    <xdr:to>
      <xdr:col>12</xdr:col>
      <xdr:colOff>285749</xdr:colOff>
      <xdr:row>92</xdr:row>
      <xdr:rowOff>104775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62</xdr:row>
          <xdr:rowOff>190500</xdr:rowOff>
        </xdr:from>
        <xdr:to>
          <xdr:col>10</xdr:col>
          <xdr:colOff>1009650</xdr:colOff>
          <xdr:row>64</xdr:row>
          <xdr:rowOff>28575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123825</xdr:colOff>
          <xdr:row>62</xdr:row>
          <xdr:rowOff>200025</xdr:rowOff>
        </xdr:from>
        <xdr:to>
          <xdr:col>11</xdr:col>
          <xdr:colOff>762000</xdr:colOff>
          <xdr:row>64</xdr:row>
          <xdr:rowOff>28575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14</xdr:col>
      <xdr:colOff>285749</xdr:colOff>
      <xdr:row>71</xdr:row>
      <xdr:rowOff>19050</xdr:rowOff>
    </xdr:from>
    <xdr:to>
      <xdr:col>19</xdr:col>
      <xdr:colOff>285749</xdr:colOff>
      <xdr:row>92</xdr:row>
      <xdr:rowOff>104775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47625</xdr:colOff>
          <xdr:row>62</xdr:row>
          <xdr:rowOff>190500</xdr:rowOff>
        </xdr:from>
        <xdr:to>
          <xdr:col>17</xdr:col>
          <xdr:colOff>1009650</xdr:colOff>
          <xdr:row>64</xdr:row>
          <xdr:rowOff>28575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238125</xdr:colOff>
          <xdr:row>62</xdr:row>
          <xdr:rowOff>200025</xdr:rowOff>
        </xdr:from>
        <xdr:to>
          <xdr:col>19</xdr:col>
          <xdr:colOff>0</xdr:colOff>
          <xdr:row>64</xdr:row>
          <xdr:rowOff>28575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21</xdr:col>
      <xdr:colOff>285749</xdr:colOff>
      <xdr:row>71</xdr:row>
      <xdr:rowOff>19050</xdr:rowOff>
    </xdr:from>
    <xdr:to>
      <xdr:col>26</xdr:col>
      <xdr:colOff>285749</xdr:colOff>
      <xdr:row>92</xdr:row>
      <xdr:rowOff>104775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47625</xdr:colOff>
          <xdr:row>62</xdr:row>
          <xdr:rowOff>190500</xdr:rowOff>
        </xdr:from>
        <xdr:to>
          <xdr:col>24</xdr:col>
          <xdr:colOff>1009650</xdr:colOff>
          <xdr:row>64</xdr:row>
          <xdr:rowOff>28575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238125</xdr:colOff>
          <xdr:row>62</xdr:row>
          <xdr:rowOff>200025</xdr:rowOff>
        </xdr:from>
        <xdr:to>
          <xdr:col>26</xdr:col>
          <xdr:colOff>0</xdr:colOff>
          <xdr:row>64</xdr:row>
          <xdr:rowOff>28575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28</xdr:col>
      <xdr:colOff>228599</xdr:colOff>
      <xdr:row>71</xdr:row>
      <xdr:rowOff>38100</xdr:rowOff>
    </xdr:from>
    <xdr:to>
      <xdr:col>33</xdr:col>
      <xdr:colOff>228599</xdr:colOff>
      <xdr:row>92</xdr:row>
      <xdr:rowOff>123825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47625</xdr:colOff>
          <xdr:row>62</xdr:row>
          <xdr:rowOff>190500</xdr:rowOff>
        </xdr:from>
        <xdr:to>
          <xdr:col>31</xdr:col>
          <xdr:colOff>1009650</xdr:colOff>
          <xdr:row>64</xdr:row>
          <xdr:rowOff>28575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238125</xdr:colOff>
          <xdr:row>62</xdr:row>
          <xdr:rowOff>200025</xdr:rowOff>
        </xdr:from>
        <xdr:to>
          <xdr:col>33</xdr:col>
          <xdr:colOff>0</xdr:colOff>
          <xdr:row>64</xdr:row>
          <xdr:rowOff>28575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35</xdr:col>
      <xdr:colOff>285749</xdr:colOff>
      <xdr:row>71</xdr:row>
      <xdr:rowOff>19050</xdr:rowOff>
    </xdr:from>
    <xdr:to>
      <xdr:col>40</xdr:col>
      <xdr:colOff>285749</xdr:colOff>
      <xdr:row>92</xdr:row>
      <xdr:rowOff>104775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47625</xdr:colOff>
          <xdr:row>62</xdr:row>
          <xdr:rowOff>190500</xdr:rowOff>
        </xdr:from>
        <xdr:to>
          <xdr:col>38</xdr:col>
          <xdr:colOff>1009650</xdr:colOff>
          <xdr:row>64</xdr:row>
          <xdr:rowOff>28575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238125</xdr:colOff>
          <xdr:row>62</xdr:row>
          <xdr:rowOff>200025</xdr:rowOff>
        </xdr:from>
        <xdr:to>
          <xdr:col>40</xdr:col>
          <xdr:colOff>0</xdr:colOff>
          <xdr:row>64</xdr:row>
          <xdr:rowOff>28575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42</xdr:col>
      <xdr:colOff>285749</xdr:colOff>
      <xdr:row>71</xdr:row>
      <xdr:rowOff>19050</xdr:rowOff>
    </xdr:from>
    <xdr:to>
      <xdr:col>47</xdr:col>
      <xdr:colOff>285749</xdr:colOff>
      <xdr:row>92</xdr:row>
      <xdr:rowOff>104775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47625</xdr:colOff>
          <xdr:row>62</xdr:row>
          <xdr:rowOff>190500</xdr:rowOff>
        </xdr:from>
        <xdr:to>
          <xdr:col>45</xdr:col>
          <xdr:colOff>1009650</xdr:colOff>
          <xdr:row>64</xdr:row>
          <xdr:rowOff>28575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238125</xdr:colOff>
          <xdr:row>62</xdr:row>
          <xdr:rowOff>200025</xdr:rowOff>
        </xdr:from>
        <xdr:to>
          <xdr:col>47</xdr:col>
          <xdr:colOff>0</xdr:colOff>
          <xdr:row>64</xdr:row>
          <xdr:rowOff>28575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219075</xdr:colOff>
          <xdr:row>62</xdr:row>
          <xdr:rowOff>200025</xdr:rowOff>
        </xdr:from>
        <xdr:to>
          <xdr:col>4</xdr:col>
          <xdr:colOff>857250</xdr:colOff>
          <xdr:row>64</xdr:row>
          <xdr:rowOff>28575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49</xdr:col>
      <xdr:colOff>285749</xdr:colOff>
      <xdr:row>71</xdr:row>
      <xdr:rowOff>19050</xdr:rowOff>
    </xdr:from>
    <xdr:to>
      <xdr:col>54</xdr:col>
      <xdr:colOff>285749</xdr:colOff>
      <xdr:row>92</xdr:row>
      <xdr:rowOff>104775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47625</xdr:colOff>
          <xdr:row>62</xdr:row>
          <xdr:rowOff>190500</xdr:rowOff>
        </xdr:from>
        <xdr:to>
          <xdr:col>52</xdr:col>
          <xdr:colOff>1009650</xdr:colOff>
          <xdr:row>64</xdr:row>
          <xdr:rowOff>28575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</xdr:col>
          <xdr:colOff>238125</xdr:colOff>
          <xdr:row>62</xdr:row>
          <xdr:rowOff>200025</xdr:rowOff>
        </xdr:from>
        <xdr:to>
          <xdr:col>54</xdr:col>
          <xdr:colOff>0</xdr:colOff>
          <xdr:row>64</xdr:row>
          <xdr:rowOff>28575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56</xdr:col>
      <xdr:colOff>285749</xdr:colOff>
      <xdr:row>71</xdr:row>
      <xdr:rowOff>19050</xdr:rowOff>
    </xdr:from>
    <xdr:to>
      <xdr:col>61</xdr:col>
      <xdr:colOff>285749</xdr:colOff>
      <xdr:row>92</xdr:row>
      <xdr:rowOff>104775</xdr:rowOff>
    </xdr:to>
    <xdr:graphicFrame macro="">
      <xdr:nvGraphicFramePr>
        <xdr:cNvPr id="3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59</xdr:col>
          <xdr:colOff>47625</xdr:colOff>
          <xdr:row>62</xdr:row>
          <xdr:rowOff>190500</xdr:rowOff>
        </xdr:from>
        <xdr:to>
          <xdr:col>59</xdr:col>
          <xdr:colOff>1009650</xdr:colOff>
          <xdr:row>64</xdr:row>
          <xdr:rowOff>28575</xdr:rowOff>
        </xdr:to>
        <xdr:sp macro="" textlink="">
          <xdr:nvSpPr>
            <xdr:cNvPr id="1056" name="Object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60</xdr:col>
          <xdr:colOff>238125</xdr:colOff>
          <xdr:row>62</xdr:row>
          <xdr:rowOff>200025</xdr:rowOff>
        </xdr:from>
        <xdr:to>
          <xdr:col>61</xdr:col>
          <xdr:colOff>0</xdr:colOff>
          <xdr:row>64</xdr:row>
          <xdr:rowOff>28575</xdr:rowOff>
        </xdr:to>
        <xdr:sp macro="" textlink="">
          <xdr:nvSpPr>
            <xdr:cNvPr id="1057" name="Object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63</xdr:col>
      <xdr:colOff>285749</xdr:colOff>
      <xdr:row>71</xdr:row>
      <xdr:rowOff>19050</xdr:rowOff>
    </xdr:from>
    <xdr:to>
      <xdr:col>68</xdr:col>
      <xdr:colOff>285749</xdr:colOff>
      <xdr:row>92</xdr:row>
      <xdr:rowOff>104775</xdr:rowOff>
    </xdr:to>
    <xdr:graphicFrame macro="">
      <xdr:nvGraphicFramePr>
        <xdr:cNvPr id="35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66</xdr:col>
          <xdr:colOff>47625</xdr:colOff>
          <xdr:row>62</xdr:row>
          <xdr:rowOff>190500</xdr:rowOff>
        </xdr:from>
        <xdr:to>
          <xdr:col>66</xdr:col>
          <xdr:colOff>1009650</xdr:colOff>
          <xdr:row>64</xdr:row>
          <xdr:rowOff>28575</xdr:rowOff>
        </xdr:to>
        <xdr:sp macro="" textlink="">
          <xdr:nvSpPr>
            <xdr:cNvPr id="1058" name="Object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67</xdr:col>
          <xdr:colOff>238125</xdr:colOff>
          <xdr:row>62</xdr:row>
          <xdr:rowOff>200025</xdr:rowOff>
        </xdr:from>
        <xdr:to>
          <xdr:col>68</xdr:col>
          <xdr:colOff>0</xdr:colOff>
          <xdr:row>64</xdr:row>
          <xdr:rowOff>28575</xdr:rowOff>
        </xdr:to>
        <xdr:sp macro="" textlink="">
          <xdr:nvSpPr>
            <xdr:cNvPr id="1059" name="Object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70</xdr:col>
      <xdr:colOff>285749</xdr:colOff>
      <xdr:row>71</xdr:row>
      <xdr:rowOff>19050</xdr:rowOff>
    </xdr:from>
    <xdr:to>
      <xdr:col>75</xdr:col>
      <xdr:colOff>285749</xdr:colOff>
      <xdr:row>92</xdr:row>
      <xdr:rowOff>104775</xdr:rowOff>
    </xdr:to>
    <xdr:graphicFrame macro="">
      <xdr:nvGraphicFramePr>
        <xdr:cNvPr id="41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73</xdr:col>
          <xdr:colOff>47625</xdr:colOff>
          <xdr:row>62</xdr:row>
          <xdr:rowOff>190500</xdr:rowOff>
        </xdr:from>
        <xdr:to>
          <xdr:col>73</xdr:col>
          <xdr:colOff>1009650</xdr:colOff>
          <xdr:row>64</xdr:row>
          <xdr:rowOff>28575</xdr:rowOff>
        </xdr:to>
        <xdr:sp macro="" textlink="">
          <xdr:nvSpPr>
            <xdr:cNvPr id="1062" name="Object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74</xdr:col>
          <xdr:colOff>238125</xdr:colOff>
          <xdr:row>62</xdr:row>
          <xdr:rowOff>200025</xdr:rowOff>
        </xdr:from>
        <xdr:to>
          <xdr:col>75</xdr:col>
          <xdr:colOff>0</xdr:colOff>
          <xdr:row>64</xdr:row>
          <xdr:rowOff>28575</xdr:rowOff>
        </xdr:to>
        <xdr:sp macro="" textlink="">
          <xdr:nvSpPr>
            <xdr:cNvPr id="1063" name="Object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0.37168</cdr:x>
      <cdr:y>0.87599</cdr:y>
    </cdr:from>
    <cdr:to>
      <cdr:x>0.72291</cdr:x>
      <cdr:y>0.95778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93162" y="3579492"/>
          <a:ext cx="1883514" cy="3342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horizontal displacement</a:t>
          </a:r>
          <a:r>
            <a:rPr lang="en-US" sz="1100" baseline="0"/>
            <a:t> x in m</a:t>
          </a:r>
          <a:endParaRPr lang="en-US" sz="1100"/>
        </a:p>
      </cdr:txBody>
    </cdr:sp>
  </cdr:relSizeAnchor>
  <cdr:relSizeAnchor xmlns:cdr="http://schemas.openxmlformats.org/drawingml/2006/chartDrawing">
    <cdr:from>
      <cdr:x>0.03451</cdr:x>
      <cdr:y>0.30607</cdr:y>
    </cdr:from>
    <cdr:to>
      <cdr:x>0.08673</cdr:x>
      <cdr:y>0.72955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-438147" y="1728787"/>
          <a:ext cx="1528762" cy="280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vertical displacement y in m</a:t>
          </a:r>
        </a:p>
      </cdr:txBody>
    </cdr:sp>
  </cdr:relSizeAnchor>
  <cdr:relSizeAnchor xmlns:cdr="http://schemas.openxmlformats.org/drawingml/2006/chartDrawing">
    <cdr:from>
      <cdr:x>0.17704</cdr:x>
      <cdr:y>0.03263</cdr:y>
    </cdr:from>
    <cdr:to>
      <cdr:x>0.88911</cdr:x>
      <cdr:y>0.16317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66776" y="133334"/>
          <a:ext cx="3486150" cy="533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200"/>
            <a:t>Group 9 Metal ball with non-zero x</a:t>
          </a:r>
          <a:r>
            <a:rPr lang="en-US" sz="1200" baseline="0"/>
            <a:t> velocity </a:t>
          </a:r>
        </a:p>
        <a:p xmlns:a="http://schemas.openxmlformats.org/drawingml/2006/main">
          <a:pPr algn="ctr"/>
          <a:r>
            <a:rPr lang="en-US" sz="1200"/>
            <a:t>vertical</a:t>
          </a:r>
          <a:r>
            <a:rPr lang="en-US" sz="1200" baseline="0"/>
            <a:t> displacement y versus horizontal displacement x</a:t>
          </a:r>
          <a:endParaRPr lang="en-US" sz="12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0.37168</cdr:x>
      <cdr:y>0.87599</cdr:y>
    </cdr:from>
    <cdr:to>
      <cdr:x>0.72291</cdr:x>
      <cdr:y>0.95778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93162" y="3579492"/>
          <a:ext cx="1883514" cy="3342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horizontal displacement</a:t>
          </a:r>
          <a:r>
            <a:rPr lang="en-US" sz="1100" baseline="0"/>
            <a:t> x in m</a:t>
          </a:r>
          <a:endParaRPr lang="en-US" sz="1100"/>
        </a:p>
      </cdr:txBody>
    </cdr:sp>
  </cdr:relSizeAnchor>
  <cdr:relSizeAnchor xmlns:cdr="http://schemas.openxmlformats.org/drawingml/2006/chartDrawing">
    <cdr:from>
      <cdr:x>0.03451</cdr:x>
      <cdr:y>0.30607</cdr:y>
    </cdr:from>
    <cdr:to>
      <cdr:x>0.08673</cdr:x>
      <cdr:y>0.72955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-438147" y="1728787"/>
          <a:ext cx="1528762" cy="280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vertical displacement y in m</a:t>
          </a:r>
        </a:p>
      </cdr:txBody>
    </cdr:sp>
  </cdr:relSizeAnchor>
  <cdr:relSizeAnchor xmlns:cdr="http://schemas.openxmlformats.org/drawingml/2006/chartDrawing">
    <cdr:from>
      <cdr:x>0.17704</cdr:x>
      <cdr:y>0.03263</cdr:y>
    </cdr:from>
    <cdr:to>
      <cdr:x>0.88911</cdr:x>
      <cdr:y>0.16317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66776" y="133334"/>
          <a:ext cx="3486150" cy="533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200"/>
            <a:t>Group 10 Metal ball with non-zero x</a:t>
          </a:r>
          <a:r>
            <a:rPr lang="en-US" sz="1200" baseline="0"/>
            <a:t> velocity </a:t>
          </a:r>
        </a:p>
        <a:p xmlns:a="http://schemas.openxmlformats.org/drawingml/2006/main">
          <a:pPr algn="ctr"/>
          <a:r>
            <a:rPr lang="en-US" sz="1200"/>
            <a:t>vertical</a:t>
          </a:r>
          <a:r>
            <a:rPr lang="en-US" sz="1200" baseline="0"/>
            <a:t> displacement y versus horizontal displacement x</a:t>
          </a:r>
          <a:endParaRPr lang="en-US" sz="1200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0.37168</cdr:x>
      <cdr:y>0.87599</cdr:y>
    </cdr:from>
    <cdr:to>
      <cdr:x>0.72291</cdr:x>
      <cdr:y>0.95778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93162" y="3579492"/>
          <a:ext cx="1883514" cy="3342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horizontal displacement</a:t>
          </a:r>
          <a:r>
            <a:rPr lang="en-US" sz="1100" baseline="0"/>
            <a:t> x in m</a:t>
          </a:r>
          <a:endParaRPr lang="en-US" sz="1100"/>
        </a:p>
      </cdr:txBody>
    </cdr:sp>
  </cdr:relSizeAnchor>
  <cdr:relSizeAnchor xmlns:cdr="http://schemas.openxmlformats.org/drawingml/2006/chartDrawing">
    <cdr:from>
      <cdr:x>0.03451</cdr:x>
      <cdr:y>0.30607</cdr:y>
    </cdr:from>
    <cdr:to>
      <cdr:x>0.08673</cdr:x>
      <cdr:y>0.72955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-438147" y="1728787"/>
          <a:ext cx="1528762" cy="280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vertical displacement y in m</a:t>
          </a:r>
        </a:p>
      </cdr:txBody>
    </cdr:sp>
  </cdr:relSizeAnchor>
  <cdr:relSizeAnchor xmlns:cdr="http://schemas.openxmlformats.org/drawingml/2006/chartDrawing">
    <cdr:from>
      <cdr:x>0.17704</cdr:x>
      <cdr:y>0.03263</cdr:y>
    </cdr:from>
    <cdr:to>
      <cdr:x>0.88911</cdr:x>
      <cdr:y>0.16317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66776" y="133334"/>
          <a:ext cx="3486150" cy="533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200"/>
            <a:t>Group 11 Metal ball with non-zero x</a:t>
          </a:r>
          <a:r>
            <a:rPr lang="en-US" sz="1200" baseline="0"/>
            <a:t> velocity </a:t>
          </a:r>
        </a:p>
        <a:p xmlns:a="http://schemas.openxmlformats.org/drawingml/2006/main">
          <a:pPr algn="ctr"/>
          <a:r>
            <a:rPr lang="en-US" sz="1200"/>
            <a:t>vertical</a:t>
          </a:r>
          <a:r>
            <a:rPr lang="en-US" sz="1200" baseline="0"/>
            <a:t> displacement y versus horizontal displacement x</a:t>
          </a:r>
          <a:endParaRPr lang="en-US" sz="12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0.34259</cdr:x>
      <cdr:y>0.87599</cdr:y>
    </cdr:from>
    <cdr:to>
      <cdr:x>0.70727</cdr:x>
      <cdr:y>0.95778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94739" y="3579492"/>
          <a:ext cx="1910487" cy="3342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horizontal displacement</a:t>
          </a:r>
          <a:r>
            <a:rPr lang="en-US" sz="1100" baseline="0"/>
            <a:t> x in m</a:t>
          </a:r>
          <a:endParaRPr lang="en-US" sz="1100"/>
        </a:p>
      </cdr:txBody>
    </cdr:sp>
  </cdr:relSizeAnchor>
  <cdr:relSizeAnchor xmlns:cdr="http://schemas.openxmlformats.org/drawingml/2006/chartDrawing">
    <cdr:from>
      <cdr:x>0.03451</cdr:x>
      <cdr:y>0.30607</cdr:y>
    </cdr:from>
    <cdr:to>
      <cdr:x>0.08673</cdr:x>
      <cdr:y>0.72955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-438147" y="1728787"/>
          <a:ext cx="1528762" cy="280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vertical displacement</a:t>
          </a:r>
          <a:r>
            <a:rPr lang="en-US" sz="1100" baseline="0"/>
            <a:t> </a:t>
          </a:r>
          <a:r>
            <a:rPr lang="en-US" sz="1100"/>
            <a:t> y in m</a:t>
          </a:r>
        </a:p>
      </cdr:txBody>
    </cdr:sp>
  </cdr:relSizeAnchor>
  <cdr:relSizeAnchor xmlns:cdr="http://schemas.openxmlformats.org/drawingml/2006/chartDrawing">
    <cdr:from>
      <cdr:x>0.18429</cdr:x>
      <cdr:y>0.03263</cdr:y>
    </cdr:from>
    <cdr:to>
      <cdr:x>0.88738</cdr:x>
      <cdr:y>0.16317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904033" y="133334"/>
          <a:ext cx="3448893" cy="533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200"/>
            <a:t>Group 1 Metal ball with non-zero x</a:t>
          </a:r>
          <a:r>
            <a:rPr lang="en-US" sz="1200" baseline="0"/>
            <a:t> velocity </a:t>
          </a:r>
        </a:p>
        <a:p xmlns:a="http://schemas.openxmlformats.org/drawingml/2006/main">
          <a:pPr algn="ctr"/>
          <a:r>
            <a:rPr lang="en-US" sz="1200"/>
            <a:t>vertical</a:t>
          </a:r>
          <a:r>
            <a:rPr lang="en-US" sz="1200" baseline="0"/>
            <a:t> displacement y versus horizontal displacement x</a:t>
          </a:r>
          <a:endParaRPr lang="en-US" sz="12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0.35501</cdr:x>
      <cdr:y>0.87599</cdr:y>
    </cdr:from>
    <cdr:to>
      <cdr:x>0.72778</cdr:x>
      <cdr:y>0.95778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26010" y="3579492"/>
          <a:ext cx="1917315" cy="3342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horizontal displacement</a:t>
          </a:r>
          <a:r>
            <a:rPr lang="en-US" sz="1100" baseline="0"/>
            <a:t> x in m</a:t>
          </a:r>
          <a:endParaRPr lang="en-US" sz="1100"/>
        </a:p>
      </cdr:txBody>
    </cdr:sp>
  </cdr:relSizeAnchor>
  <cdr:relSizeAnchor xmlns:cdr="http://schemas.openxmlformats.org/drawingml/2006/chartDrawing">
    <cdr:from>
      <cdr:x>0.03451</cdr:x>
      <cdr:y>0.30607</cdr:y>
    </cdr:from>
    <cdr:to>
      <cdr:x>0.08673</cdr:x>
      <cdr:y>0.72955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-438147" y="1728787"/>
          <a:ext cx="1528762" cy="280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vertical displacement y in m</a:t>
          </a:r>
        </a:p>
      </cdr:txBody>
    </cdr:sp>
  </cdr:relSizeAnchor>
  <cdr:relSizeAnchor xmlns:cdr="http://schemas.openxmlformats.org/drawingml/2006/chartDrawing">
    <cdr:from>
      <cdr:x>0.19506</cdr:x>
      <cdr:y>0.02642</cdr:y>
    </cdr:from>
    <cdr:to>
      <cdr:x>0.90661</cdr:x>
      <cdr:y>0.15696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954985" y="107958"/>
          <a:ext cx="3483666" cy="5334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/>
            <a:t>Group 2 Metal ball with non-zero x</a:t>
          </a:r>
          <a:r>
            <a:rPr lang="en-US" sz="1200" baseline="0"/>
            <a:t> velocity </a:t>
          </a:r>
        </a:p>
        <a:p xmlns:a="http://schemas.openxmlformats.org/drawingml/2006/main">
          <a:pPr algn="ctr"/>
          <a:r>
            <a:rPr lang="en-US" sz="1200"/>
            <a:t>vertical</a:t>
          </a:r>
          <a:r>
            <a:rPr lang="en-US" sz="1200" baseline="0"/>
            <a:t> displacement y versus horizontal displacement x</a:t>
          </a:r>
          <a:endParaRPr lang="en-US" sz="12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0.36083</cdr:x>
      <cdr:y>0.87599</cdr:y>
    </cdr:from>
    <cdr:to>
      <cdr:x>0.72333</cdr:x>
      <cdr:y>0.95778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00609" y="3579492"/>
          <a:ext cx="1909392" cy="3342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horizontal displacement</a:t>
          </a:r>
          <a:r>
            <a:rPr lang="en-US" sz="1100" baseline="0"/>
            <a:t> x in m</a:t>
          </a:r>
          <a:endParaRPr lang="en-US" sz="1100"/>
        </a:p>
      </cdr:txBody>
    </cdr:sp>
  </cdr:relSizeAnchor>
  <cdr:relSizeAnchor xmlns:cdr="http://schemas.openxmlformats.org/drawingml/2006/chartDrawing">
    <cdr:from>
      <cdr:x>0.03451</cdr:x>
      <cdr:y>0.30607</cdr:y>
    </cdr:from>
    <cdr:to>
      <cdr:x>0.08673</cdr:x>
      <cdr:y>0.72955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-438147" y="1728787"/>
          <a:ext cx="1528762" cy="280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vertical displacement</a:t>
          </a:r>
          <a:r>
            <a:rPr lang="en-US" sz="1100" baseline="0"/>
            <a:t> </a:t>
          </a:r>
          <a:r>
            <a:rPr lang="en-US" sz="1100"/>
            <a:t>y in m</a:t>
          </a:r>
        </a:p>
      </cdr:txBody>
    </cdr:sp>
  </cdr:relSizeAnchor>
  <cdr:relSizeAnchor xmlns:cdr="http://schemas.openxmlformats.org/drawingml/2006/chartDrawing">
    <cdr:from>
      <cdr:x>0.19612</cdr:x>
      <cdr:y>0.03108</cdr:y>
    </cdr:from>
    <cdr:to>
      <cdr:x>0.91068</cdr:x>
      <cdr:y>0.16162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962026" y="127000"/>
          <a:ext cx="3505200" cy="5334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/>
            <a:t>Group 3 Metal ball with non-zero x</a:t>
          </a:r>
          <a:r>
            <a:rPr lang="en-US" sz="1200" baseline="0"/>
            <a:t> velocity </a:t>
          </a:r>
        </a:p>
        <a:p xmlns:a="http://schemas.openxmlformats.org/drawingml/2006/main">
          <a:pPr algn="ctr"/>
          <a:r>
            <a:rPr lang="en-US" sz="1200"/>
            <a:t>vertical</a:t>
          </a:r>
          <a:r>
            <a:rPr lang="en-US" sz="1200" baseline="0"/>
            <a:t> displacement y versus horizontal displacement x</a:t>
          </a:r>
          <a:endParaRPr lang="en-US" sz="12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0.35953</cdr:x>
      <cdr:y>0.87366</cdr:y>
    </cdr:from>
    <cdr:to>
      <cdr:x>0.71007</cdr:x>
      <cdr:y>0.95545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72510" y="3569967"/>
          <a:ext cx="1923216" cy="3342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horizontal displacement</a:t>
          </a:r>
          <a:r>
            <a:rPr lang="en-US" sz="1100" baseline="0"/>
            <a:t> x in m</a:t>
          </a:r>
          <a:endParaRPr lang="en-US" sz="1100"/>
        </a:p>
      </cdr:txBody>
    </cdr:sp>
  </cdr:relSizeAnchor>
  <cdr:relSizeAnchor xmlns:cdr="http://schemas.openxmlformats.org/drawingml/2006/chartDrawing">
    <cdr:from>
      <cdr:x>0.03451</cdr:x>
      <cdr:y>0.30607</cdr:y>
    </cdr:from>
    <cdr:to>
      <cdr:x>0.08673</cdr:x>
      <cdr:y>0.72955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-438147" y="1728787"/>
          <a:ext cx="1528762" cy="280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vertical displacement y in m</a:t>
          </a:r>
        </a:p>
      </cdr:txBody>
    </cdr:sp>
  </cdr:relSizeAnchor>
  <cdr:relSizeAnchor xmlns:cdr="http://schemas.openxmlformats.org/drawingml/2006/chartDrawing">
    <cdr:from>
      <cdr:x>0.17282</cdr:x>
      <cdr:y>0.02875</cdr:y>
    </cdr:from>
    <cdr:to>
      <cdr:x>0.88544</cdr:x>
      <cdr:y>0.15929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847727" y="117479"/>
          <a:ext cx="3495674" cy="5334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/>
            <a:t>Group 4 Metal ball with non-zero x</a:t>
          </a:r>
          <a:r>
            <a:rPr lang="en-US" sz="1200" baseline="0"/>
            <a:t> velocity </a:t>
          </a:r>
        </a:p>
        <a:p xmlns:a="http://schemas.openxmlformats.org/drawingml/2006/main">
          <a:pPr algn="ctr"/>
          <a:r>
            <a:rPr lang="en-US" sz="1200"/>
            <a:t>vertical</a:t>
          </a:r>
          <a:r>
            <a:rPr lang="en-US" sz="1200" baseline="0"/>
            <a:t> displacement y versus horizontal displacement x</a:t>
          </a:r>
          <a:endParaRPr lang="en-US" sz="12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0.37168</cdr:x>
      <cdr:y>0.87599</cdr:y>
    </cdr:from>
    <cdr:to>
      <cdr:x>0.71728</cdr:x>
      <cdr:y>0.95778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28564" y="3579492"/>
          <a:ext cx="1886212" cy="3342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horizontal displacement</a:t>
          </a:r>
          <a:r>
            <a:rPr lang="en-US" sz="1100" baseline="0"/>
            <a:t> x in m</a:t>
          </a:r>
          <a:endParaRPr lang="en-US" sz="1100"/>
        </a:p>
      </cdr:txBody>
    </cdr:sp>
  </cdr:relSizeAnchor>
  <cdr:relSizeAnchor xmlns:cdr="http://schemas.openxmlformats.org/drawingml/2006/chartDrawing">
    <cdr:from>
      <cdr:x>0.03451</cdr:x>
      <cdr:y>0.30607</cdr:y>
    </cdr:from>
    <cdr:to>
      <cdr:x>0.08673</cdr:x>
      <cdr:y>0.72955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-438147" y="1728787"/>
          <a:ext cx="1528762" cy="280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vertical displacement y in m</a:t>
          </a:r>
        </a:p>
      </cdr:txBody>
    </cdr:sp>
  </cdr:relSizeAnchor>
  <cdr:relSizeAnchor xmlns:cdr="http://schemas.openxmlformats.org/drawingml/2006/chartDrawing">
    <cdr:from>
      <cdr:x>0.22163</cdr:x>
      <cdr:y>0.02875</cdr:y>
    </cdr:from>
    <cdr:to>
      <cdr:x>0.8706</cdr:x>
      <cdr:y>0.15929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087202" y="117475"/>
          <a:ext cx="3183441" cy="5334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/>
            <a:t>Group</a:t>
          </a:r>
          <a:r>
            <a:rPr lang="en-US" sz="1200" baseline="0"/>
            <a:t> 5 </a:t>
          </a:r>
          <a:r>
            <a:rPr lang="en-US" sz="1200"/>
            <a:t>Metal ball with non-zero x</a:t>
          </a:r>
          <a:r>
            <a:rPr lang="en-US" sz="1200" baseline="0"/>
            <a:t> velocity </a:t>
          </a:r>
        </a:p>
        <a:p xmlns:a="http://schemas.openxmlformats.org/drawingml/2006/main">
          <a:pPr algn="ctr"/>
          <a:r>
            <a:rPr lang="en-US" sz="1200"/>
            <a:t>vertical</a:t>
          </a:r>
          <a:r>
            <a:rPr lang="en-US" sz="1200" baseline="0"/>
            <a:t> displacement y versus horizontal displacement x</a:t>
          </a:r>
          <a:endParaRPr lang="en-US" sz="12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0.37168</cdr:x>
      <cdr:y>0.87599</cdr:y>
    </cdr:from>
    <cdr:to>
      <cdr:x>0.71528</cdr:x>
      <cdr:y>0.95778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39185" y="3579492"/>
          <a:ext cx="1885116" cy="3342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horizontal displacement</a:t>
          </a:r>
          <a:r>
            <a:rPr lang="en-US" sz="1100" baseline="0"/>
            <a:t> x in m</a:t>
          </a:r>
          <a:endParaRPr lang="en-US" sz="1100"/>
        </a:p>
      </cdr:txBody>
    </cdr:sp>
  </cdr:relSizeAnchor>
  <cdr:relSizeAnchor xmlns:cdr="http://schemas.openxmlformats.org/drawingml/2006/chartDrawing">
    <cdr:from>
      <cdr:x>0.03451</cdr:x>
      <cdr:y>0.30607</cdr:y>
    </cdr:from>
    <cdr:to>
      <cdr:x>0.08673</cdr:x>
      <cdr:y>0.72955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-438147" y="1728787"/>
          <a:ext cx="1528762" cy="280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vertical displacement y in m</a:t>
          </a:r>
        </a:p>
      </cdr:txBody>
    </cdr:sp>
  </cdr:relSizeAnchor>
  <cdr:relSizeAnchor xmlns:cdr="http://schemas.openxmlformats.org/drawingml/2006/chartDrawing">
    <cdr:from>
      <cdr:x>0.20177</cdr:x>
      <cdr:y>0.03263</cdr:y>
    </cdr:from>
    <cdr:to>
      <cdr:x>0.87788</cdr:x>
      <cdr:y>0.16317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085850" y="133351"/>
          <a:ext cx="3638571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200"/>
            <a:t>Group</a:t>
          </a:r>
          <a:r>
            <a:rPr lang="en-US" sz="1200" baseline="0"/>
            <a:t> 6 </a:t>
          </a:r>
          <a:r>
            <a:rPr lang="en-US" sz="1200"/>
            <a:t>Metal ball with non-zero x</a:t>
          </a:r>
          <a:r>
            <a:rPr lang="en-US" sz="1200" baseline="0"/>
            <a:t> velocity </a:t>
          </a:r>
        </a:p>
        <a:p xmlns:a="http://schemas.openxmlformats.org/drawingml/2006/main">
          <a:pPr algn="ctr"/>
          <a:r>
            <a:rPr lang="en-US" sz="1200"/>
            <a:t>vertical</a:t>
          </a:r>
          <a:r>
            <a:rPr lang="en-US" sz="1200" baseline="0"/>
            <a:t> displacement y versus horizontal displacement x</a:t>
          </a:r>
          <a:endParaRPr lang="en-US" sz="12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0.37168</cdr:x>
      <cdr:y>0.87599</cdr:y>
    </cdr:from>
    <cdr:to>
      <cdr:x>0.72291</cdr:x>
      <cdr:y>0.95778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93162" y="3579492"/>
          <a:ext cx="1883514" cy="3342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horizontal displacement</a:t>
          </a:r>
          <a:r>
            <a:rPr lang="en-US" sz="1100" baseline="0"/>
            <a:t> x in m</a:t>
          </a:r>
          <a:endParaRPr lang="en-US" sz="1100"/>
        </a:p>
      </cdr:txBody>
    </cdr:sp>
  </cdr:relSizeAnchor>
  <cdr:relSizeAnchor xmlns:cdr="http://schemas.openxmlformats.org/drawingml/2006/chartDrawing">
    <cdr:from>
      <cdr:x>0.03451</cdr:x>
      <cdr:y>0.30607</cdr:y>
    </cdr:from>
    <cdr:to>
      <cdr:x>0.08673</cdr:x>
      <cdr:y>0.72955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-438147" y="1728787"/>
          <a:ext cx="1528762" cy="280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vertical displacement y in m</a:t>
          </a:r>
        </a:p>
      </cdr:txBody>
    </cdr:sp>
  </cdr:relSizeAnchor>
  <cdr:relSizeAnchor xmlns:cdr="http://schemas.openxmlformats.org/drawingml/2006/chartDrawing">
    <cdr:from>
      <cdr:x>0.1751</cdr:x>
      <cdr:y>0.03263</cdr:y>
    </cdr:from>
    <cdr:to>
      <cdr:x>0.88327</cdr:x>
      <cdr:y>0.16317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57251" y="133334"/>
          <a:ext cx="3467099" cy="533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200"/>
            <a:t>Group 7 Metal ball with non-zero x</a:t>
          </a:r>
          <a:r>
            <a:rPr lang="en-US" sz="1200" baseline="0"/>
            <a:t> velocity </a:t>
          </a:r>
        </a:p>
        <a:p xmlns:a="http://schemas.openxmlformats.org/drawingml/2006/main">
          <a:pPr algn="ctr"/>
          <a:r>
            <a:rPr lang="en-US" sz="1200"/>
            <a:t>vertical</a:t>
          </a:r>
          <a:r>
            <a:rPr lang="en-US" sz="1200" baseline="0"/>
            <a:t> displacement y versus horizontal displacement x</a:t>
          </a:r>
          <a:endParaRPr lang="en-US" sz="12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0.37168</cdr:x>
      <cdr:y>0.87599</cdr:y>
    </cdr:from>
    <cdr:to>
      <cdr:x>0.72291</cdr:x>
      <cdr:y>0.95778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93162" y="3579492"/>
          <a:ext cx="1883514" cy="3342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horizontal displacement</a:t>
          </a:r>
          <a:r>
            <a:rPr lang="en-US" sz="1100" baseline="0"/>
            <a:t> x in m</a:t>
          </a:r>
          <a:endParaRPr lang="en-US" sz="1100"/>
        </a:p>
      </cdr:txBody>
    </cdr:sp>
  </cdr:relSizeAnchor>
  <cdr:relSizeAnchor xmlns:cdr="http://schemas.openxmlformats.org/drawingml/2006/chartDrawing">
    <cdr:from>
      <cdr:x>0.03451</cdr:x>
      <cdr:y>0.30607</cdr:y>
    </cdr:from>
    <cdr:to>
      <cdr:x>0.08673</cdr:x>
      <cdr:y>0.72955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-438147" y="1728787"/>
          <a:ext cx="1528762" cy="280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vertical displacement y in m</a:t>
          </a:r>
        </a:p>
      </cdr:txBody>
    </cdr:sp>
  </cdr:relSizeAnchor>
  <cdr:relSizeAnchor xmlns:cdr="http://schemas.openxmlformats.org/drawingml/2006/chartDrawing">
    <cdr:from>
      <cdr:x>0.17704</cdr:x>
      <cdr:y>0.03263</cdr:y>
    </cdr:from>
    <cdr:to>
      <cdr:x>0.88911</cdr:x>
      <cdr:y>0.16317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66776" y="133334"/>
          <a:ext cx="3486150" cy="533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200"/>
            <a:t>Group 8 Metal ball with non-zero x</a:t>
          </a:r>
          <a:r>
            <a:rPr lang="en-US" sz="1200" baseline="0"/>
            <a:t> velocity </a:t>
          </a:r>
        </a:p>
        <a:p xmlns:a="http://schemas.openxmlformats.org/drawingml/2006/main">
          <a:pPr algn="ctr"/>
          <a:r>
            <a:rPr lang="en-US" sz="1200"/>
            <a:t>vertical</a:t>
          </a:r>
          <a:r>
            <a:rPr lang="en-US" sz="1200" baseline="0"/>
            <a:t> displacement y versus horizontal displacement x</a:t>
          </a:r>
          <a:endParaRPr lang="en-US" sz="12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wmf"/><Relationship Id="rId13" Type="http://schemas.openxmlformats.org/officeDocument/2006/relationships/oleObject" Target="../embeddings/oleObject8.bin"/><Relationship Id="rId18" Type="http://schemas.openxmlformats.org/officeDocument/2006/relationships/oleObject" Target="../embeddings/oleObject13.bin"/><Relationship Id="rId26" Type="http://schemas.openxmlformats.org/officeDocument/2006/relationships/oleObject" Target="../embeddings/oleObject21.bin"/><Relationship Id="rId3" Type="http://schemas.openxmlformats.org/officeDocument/2006/relationships/vmlDrawing" Target="../drawings/vmlDrawing1.vml"/><Relationship Id="rId21" Type="http://schemas.openxmlformats.org/officeDocument/2006/relationships/oleObject" Target="../embeddings/oleObject16.bin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7.bin"/><Relationship Id="rId17" Type="http://schemas.openxmlformats.org/officeDocument/2006/relationships/oleObject" Target="../embeddings/oleObject12.bin"/><Relationship Id="rId25" Type="http://schemas.openxmlformats.org/officeDocument/2006/relationships/oleObject" Target="../embeddings/oleObject20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1.bin"/><Relationship Id="rId20" Type="http://schemas.openxmlformats.org/officeDocument/2006/relationships/oleObject" Target="../embeddings/oleObject15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6.bin"/><Relationship Id="rId24" Type="http://schemas.openxmlformats.org/officeDocument/2006/relationships/oleObject" Target="../embeddings/oleObject19.bin"/><Relationship Id="rId5" Type="http://schemas.openxmlformats.org/officeDocument/2006/relationships/image" Target="../media/image1.wmf"/><Relationship Id="rId15" Type="http://schemas.openxmlformats.org/officeDocument/2006/relationships/oleObject" Target="../embeddings/oleObject10.bin"/><Relationship Id="rId23" Type="http://schemas.openxmlformats.org/officeDocument/2006/relationships/oleObject" Target="../embeddings/oleObject18.bin"/><Relationship Id="rId10" Type="http://schemas.openxmlformats.org/officeDocument/2006/relationships/oleObject" Target="../embeddings/oleObject5.bin"/><Relationship Id="rId19" Type="http://schemas.openxmlformats.org/officeDocument/2006/relationships/oleObject" Target="../embeddings/oleObject14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4.bin"/><Relationship Id="rId14" Type="http://schemas.openxmlformats.org/officeDocument/2006/relationships/oleObject" Target="../embeddings/oleObject9.bin"/><Relationship Id="rId22" Type="http://schemas.openxmlformats.org/officeDocument/2006/relationships/oleObject" Target="../embeddings/oleObject17.bin"/><Relationship Id="rId27" Type="http://schemas.openxmlformats.org/officeDocument/2006/relationships/oleObject" Target="../embeddings/oleObject2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103"/>
  <sheetViews>
    <sheetView tabSelected="1" workbookViewId="0">
      <selection activeCell="CD5" sqref="CD5"/>
    </sheetView>
  </sheetViews>
  <sheetFormatPr defaultRowHeight="15" x14ac:dyDescent="0.25"/>
  <cols>
    <col min="1" max="1" width="18.140625" style="4" bestFit="1" customWidth="1"/>
    <col min="2" max="2" width="13.140625" style="4" bestFit="1" customWidth="1"/>
    <col min="3" max="3" width="13.140625" style="4" customWidth="1"/>
    <col min="4" max="4" width="16" style="4" customWidth="1"/>
    <col min="5" max="5" width="13.140625" style="4" customWidth="1"/>
    <col min="6" max="6" width="14.28515625" style="4" customWidth="1"/>
    <col min="7" max="7" width="10.7109375" style="4" customWidth="1"/>
    <col min="8" max="8" width="18.140625" style="4" bestFit="1" customWidth="1"/>
    <col min="9" max="10" width="13.140625" style="4" customWidth="1"/>
    <col min="11" max="11" width="16" style="4" customWidth="1"/>
    <col min="12" max="12" width="13" style="4" customWidth="1"/>
    <col min="13" max="13" width="14.28515625" style="4" customWidth="1"/>
    <col min="14" max="14" width="10.7109375" style="4" customWidth="1"/>
    <col min="15" max="15" width="18.140625" style="4" customWidth="1"/>
    <col min="16" max="16" width="13.140625" style="4" bestFit="1" customWidth="1"/>
    <col min="17" max="17" width="13.140625" style="4" customWidth="1"/>
    <col min="18" max="18" width="16" style="4" customWidth="1"/>
    <col min="19" max="19" width="13.140625" style="4" customWidth="1"/>
    <col min="20" max="20" width="14.28515625" style="4" customWidth="1"/>
    <col min="21" max="21" width="10.5703125" style="4" customWidth="1"/>
    <col min="22" max="22" width="18.140625" style="4" bestFit="1" customWidth="1"/>
    <col min="23" max="23" width="13.140625" style="4" bestFit="1" customWidth="1"/>
    <col min="24" max="24" width="13.140625" style="4" customWidth="1"/>
    <col min="25" max="25" width="16" style="4" customWidth="1"/>
    <col min="26" max="26" width="13.140625" style="4" customWidth="1"/>
    <col min="27" max="27" width="14.28515625" style="4" customWidth="1"/>
    <col min="28" max="28" width="10.7109375" style="4" customWidth="1"/>
    <col min="29" max="29" width="18.140625" style="4" bestFit="1" customWidth="1"/>
    <col min="30" max="30" width="13.140625" style="4" bestFit="1" customWidth="1"/>
    <col min="31" max="31" width="13.140625" style="4" customWidth="1"/>
    <col min="32" max="32" width="16" style="4" customWidth="1"/>
    <col min="33" max="33" width="13.140625" style="4" customWidth="1"/>
    <col min="34" max="34" width="14.28515625" style="4" customWidth="1"/>
    <col min="35" max="35" width="10.7109375" style="4" customWidth="1"/>
    <col min="36" max="36" width="18.140625" style="4" bestFit="1" customWidth="1"/>
    <col min="37" max="37" width="13.140625" style="4" bestFit="1" customWidth="1"/>
    <col min="38" max="38" width="13.140625" style="4" customWidth="1"/>
    <col min="39" max="39" width="16" style="4" customWidth="1"/>
    <col min="40" max="40" width="13.140625" style="4" customWidth="1"/>
    <col min="41" max="41" width="14.28515625" style="4" customWidth="1"/>
    <col min="42" max="42" width="10.7109375" style="4" customWidth="1"/>
    <col min="43" max="43" width="18.140625" style="4" bestFit="1" customWidth="1"/>
    <col min="44" max="44" width="13.140625" style="4" bestFit="1" customWidth="1"/>
    <col min="45" max="45" width="13.140625" style="4" customWidth="1"/>
    <col min="46" max="46" width="16" style="4" customWidth="1"/>
    <col min="47" max="47" width="13" style="4" customWidth="1"/>
    <col min="48" max="48" width="14.28515625" style="4" customWidth="1"/>
    <col min="49" max="49" width="10.7109375" style="4" customWidth="1"/>
    <col min="50" max="50" width="18.140625" style="4" bestFit="1" customWidth="1"/>
    <col min="51" max="51" width="13.140625" style="4" bestFit="1" customWidth="1"/>
    <col min="52" max="52" width="13.140625" style="4" customWidth="1"/>
    <col min="53" max="53" width="16" style="4" customWidth="1"/>
    <col min="54" max="54" width="13" style="4" customWidth="1"/>
    <col min="55" max="55" width="14.28515625" style="4" customWidth="1"/>
    <col min="56" max="56" width="10.7109375" style="4" customWidth="1"/>
    <col min="57" max="57" width="18.140625" style="4" bestFit="1" customWidth="1"/>
    <col min="58" max="58" width="13.140625" style="4" bestFit="1" customWidth="1"/>
    <col min="59" max="59" width="13.140625" style="4" customWidth="1"/>
    <col min="60" max="60" width="16" style="4" customWidth="1"/>
    <col min="61" max="61" width="13" style="4" customWidth="1"/>
    <col min="62" max="62" width="14.28515625" style="4" customWidth="1"/>
    <col min="63" max="63" width="10.7109375" style="4" customWidth="1"/>
    <col min="64" max="64" width="18.140625" style="4" customWidth="1"/>
    <col min="65" max="66" width="13.140625" style="4" customWidth="1"/>
    <col min="67" max="67" width="16" style="4" customWidth="1"/>
    <col min="68" max="68" width="13" style="4" customWidth="1"/>
    <col min="69" max="69" width="14.28515625" style="4" customWidth="1"/>
    <col min="70" max="70" width="10.7109375" style="4" customWidth="1"/>
    <col min="71" max="71" width="18.140625" style="4" customWidth="1"/>
    <col min="72" max="73" width="13.140625" style="4" customWidth="1"/>
    <col min="74" max="74" width="16" style="4" customWidth="1"/>
    <col min="75" max="75" width="13" style="4" customWidth="1"/>
    <col min="76" max="76" width="14.28515625" style="4" customWidth="1"/>
    <col min="77" max="77" width="10.7109375" style="4" customWidth="1"/>
    <col min="78" max="16384" width="9.140625" style="4"/>
  </cols>
  <sheetData>
    <row r="1" spans="1:76" x14ac:dyDescent="0.25">
      <c r="A1" s="4" t="s">
        <v>76</v>
      </c>
      <c r="E1" s="4" t="s">
        <v>64</v>
      </c>
      <c r="H1" s="4" t="str">
        <f>A1</f>
        <v>Projectile Motion Lab</v>
      </c>
      <c r="L1" s="4" t="s">
        <v>65</v>
      </c>
      <c r="O1" s="4" t="str">
        <f>A1</f>
        <v>Projectile Motion Lab</v>
      </c>
      <c r="S1" s="4" t="s">
        <v>66</v>
      </c>
      <c r="V1" s="4" t="str">
        <f>A1</f>
        <v>Projectile Motion Lab</v>
      </c>
      <c r="Z1" s="4" t="s">
        <v>67</v>
      </c>
      <c r="AC1" s="4" t="str">
        <f>A1</f>
        <v>Projectile Motion Lab</v>
      </c>
      <c r="AG1" s="4" t="s">
        <v>68</v>
      </c>
      <c r="AJ1" s="4" t="str">
        <f>A1</f>
        <v>Projectile Motion Lab</v>
      </c>
      <c r="AN1" s="4" t="s">
        <v>69</v>
      </c>
      <c r="AQ1" s="4" t="str">
        <f>A1</f>
        <v>Projectile Motion Lab</v>
      </c>
      <c r="AU1" s="4" t="s">
        <v>70</v>
      </c>
      <c r="AX1" s="4" t="str">
        <f>H1</f>
        <v>Projectile Motion Lab</v>
      </c>
      <c r="BB1" s="4" t="s">
        <v>71</v>
      </c>
      <c r="BE1" s="4" t="str">
        <f>O1</f>
        <v>Projectile Motion Lab</v>
      </c>
      <c r="BI1" s="4" t="s">
        <v>73</v>
      </c>
      <c r="BL1" s="4" t="str">
        <f>V1</f>
        <v>Projectile Motion Lab</v>
      </c>
      <c r="BP1" s="4" t="s">
        <v>74</v>
      </c>
      <c r="BS1" s="4" t="str">
        <f>AC1</f>
        <v>Projectile Motion Lab</v>
      </c>
      <c r="BW1" s="4" t="s">
        <v>75</v>
      </c>
    </row>
    <row r="3" spans="1:76" x14ac:dyDescent="0.25">
      <c r="A3" s="5" t="s">
        <v>46</v>
      </c>
      <c r="B3" s="3">
        <v>-0.76</v>
      </c>
      <c r="D3" s="5" t="s">
        <v>45</v>
      </c>
      <c r="E3" s="3">
        <v>1.34</v>
      </c>
      <c r="H3" s="6" t="str">
        <f>A$3</f>
        <v xml:space="preserve">10. height H in m = </v>
      </c>
      <c r="I3" s="3">
        <v>-0.9</v>
      </c>
      <c r="K3" s="6" t="str">
        <f>D$3</f>
        <v xml:space="preserve">11. range R in m = </v>
      </c>
      <c r="L3" s="3">
        <v>1.26</v>
      </c>
      <c r="O3" s="6" t="str">
        <f>H$3</f>
        <v xml:space="preserve">10. height H in m = </v>
      </c>
      <c r="P3" s="3">
        <v>-0.85</v>
      </c>
      <c r="R3" s="6" t="str">
        <f>K$3</f>
        <v xml:space="preserve">11. range R in m = </v>
      </c>
      <c r="S3" s="3">
        <v>1.7</v>
      </c>
      <c r="V3" s="6" t="str">
        <f>O$3</f>
        <v xml:space="preserve">10. height H in m = </v>
      </c>
      <c r="W3" s="3">
        <v>-0.9</v>
      </c>
      <c r="Y3" s="6" t="str">
        <f>R$3</f>
        <v xml:space="preserve">11. range R in m = </v>
      </c>
      <c r="Z3" s="3">
        <v>1.46</v>
      </c>
      <c r="AC3" s="6" t="str">
        <f>V$3</f>
        <v xml:space="preserve">10. height H in m = </v>
      </c>
      <c r="AD3" s="3">
        <v>-0.9</v>
      </c>
      <c r="AF3" s="6" t="str">
        <f>Y$3</f>
        <v xml:space="preserve">11. range R in m = </v>
      </c>
      <c r="AG3" s="3">
        <v>1.26</v>
      </c>
      <c r="AJ3" s="6" t="str">
        <f>AC$3</f>
        <v xml:space="preserve">10. height H in m = </v>
      </c>
      <c r="AK3" s="3">
        <v>-0.89</v>
      </c>
      <c r="AM3" s="6" t="str">
        <f>AF$3</f>
        <v xml:space="preserve">11. range R in m = </v>
      </c>
      <c r="AN3" s="3">
        <v>1.38</v>
      </c>
      <c r="AQ3" s="6" t="str">
        <f>AJ$3</f>
        <v xml:space="preserve">10. height H in m = </v>
      </c>
      <c r="AR3" s="3">
        <v>-0.9</v>
      </c>
      <c r="AT3" s="6" t="str">
        <f>AM$3</f>
        <v xml:space="preserve">11. range R in m = </v>
      </c>
      <c r="AU3" s="3">
        <v>1.4</v>
      </c>
      <c r="AX3" s="6" t="str">
        <f>AQ$3</f>
        <v xml:space="preserve">10. height H in m = </v>
      </c>
      <c r="AY3" s="3">
        <v>-0.89</v>
      </c>
      <c r="BA3" s="6" t="str">
        <f>AT$3</f>
        <v xml:space="preserve">11. range R in m = </v>
      </c>
      <c r="BB3" s="3">
        <v>1.21</v>
      </c>
      <c r="BE3" s="6" t="str">
        <f>AX$3</f>
        <v xml:space="preserve">10. height H in m = </v>
      </c>
      <c r="BF3" s="3">
        <v>-0.89</v>
      </c>
      <c r="BH3" s="6" t="str">
        <f>BA$3</f>
        <v xml:space="preserve">11. range R in m = </v>
      </c>
      <c r="BI3" s="3">
        <v>1.57</v>
      </c>
      <c r="BL3" s="6" t="str">
        <f>BE$3</f>
        <v xml:space="preserve">10. height H in m = </v>
      </c>
      <c r="BM3" s="3">
        <v>-0.89</v>
      </c>
      <c r="BO3" s="6" t="str">
        <f>BH$3</f>
        <v xml:space="preserve">11. range R in m = </v>
      </c>
      <c r="BP3" s="3">
        <v>1.57</v>
      </c>
      <c r="BS3" s="6" t="str">
        <f>BL$3</f>
        <v xml:space="preserve">10. height H in m = </v>
      </c>
      <c r="BT3" s="3">
        <v>-0.89</v>
      </c>
      <c r="BV3" s="6" t="str">
        <f>BO$3</f>
        <v xml:space="preserve">11. range R in m = </v>
      </c>
      <c r="BW3" s="3">
        <v>1.44</v>
      </c>
    </row>
    <row r="5" spans="1:76" x14ac:dyDescent="0.25">
      <c r="A5" s="20" t="s">
        <v>35</v>
      </c>
      <c r="B5" s="20"/>
      <c r="C5" s="20"/>
      <c r="D5" s="20"/>
      <c r="E5" s="20"/>
      <c r="F5" s="20"/>
      <c r="H5" s="20" t="str">
        <f>A5</f>
        <v>Table 2 Horizontal and Vertical Ball Parameters Using Vertical Displacements</v>
      </c>
      <c r="I5" s="20"/>
      <c r="J5" s="20"/>
      <c r="K5" s="20"/>
      <c r="L5" s="20"/>
      <c r="M5" s="20"/>
      <c r="O5" s="20" t="str">
        <f>A5</f>
        <v>Table 2 Horizontal and Vertical Ball Parameters Using Vertical Displacements</v>
      </c>
      <c r="P5" s="20"/>
      <c r="Q5" s="20"/>
      <c r="R5" s="20"/>
      <c r="S5" s="20"/>
      <c r="T5" s="20"/>
      <c r="V5" s="20" t="str">
        <f>A5</f>
        <v>Table 2 Horizontal and Vertical Ball Parameters Using Vertical Displacements</v>
      </c>
      <c r="W5" s="20"/>
      <c r="X5" s="20"/>
      <c r="Y5" s="20"/>
      <c r="Z5" s="20"/>
      <c r="AA5" s="20"/>
      <c r="AC5" s="20" t="str">
        <f>A5</f>
        <v>Table 2 Horizontal and Vertical Ball Parameters Using Vertical Displacements</v>
      </c>
      <c r="AD5" s="20"/>
      <c r="AE5" s="20"/>
      <c r="AF5" s="20"/>
      <c r="AG5" s="20"/>
      <c r="AH5" s="20"/>
      <c r="AJ5" s="20" t="str">
        <f>A5</f>
        <v>Table 2 Horizontal and Vertical Ball Parameters Using Vertical Displacements</v>
      </c>
      <c r="AK5" s="20"/>
      <c r="AL5" s="20"/>
      <c r="AM5" s="20"/>
      <c r="AN5" s="20"/>
      <c r="AO5" s="20"/>
      <c r="AQ5" s="20" t="str">
        <f>A5</f>
        <v>Table 2 Horizontal and Vertical Ball Parameters Using Vertical Displacements</v>
      </c>
      <c r="AR5" s="20"/>
      <c r="AS5" s="20"/>
      <c r="AT5" s="20"/>
      <c r="AU5" s="20"/>
      <c r="AV5" s="20"/>
      <c r="AX5" s="20" t="str">
        <f>H5</f>
        <v>Table 2 Horizontal and Vertical Ball Parameters Using Vertical Displacements</v>
      </c>
      <c r="AY5" s="20"/>
      <c r="AZ5" s="20"/>
      <c r="BA5" s="20"/>
      <c r="BB5" s="20"/>
      <c r="BC5" s="20"/>
      <c r="BE5" s="20" t="str">
        <f>O5</f>
        <v>Table 2 Horizontal and Vertical Ball Parameters Using Vertical Displacements</v>
      </c>
      <c r="BF5" s="20"/>
      <c r="BG5" s="20"/>
      <c r="BH5" s="20"/>
      <c r="BI5" s="20"/>
      <c r="BJ5" s="20"/>
      <c r="BL5" s="20" t="str">
        <f>V5</f>
        <v>Table 2 Horizontal and Vertical Ball Parameters Using Vertical Displacements</v>
      </c>
      <c r="BM5" s="20"/>
      <c r="BN5" s="20"/>
      <c r="BO5" s="20"/>
      <c r="BP5" s="20"/>
      <c r="BQ5" s="20"/>
      <c r="BS5" s="20" t="str">
        <f>AC5</f>
        <v>Table 2 Horizontal and Vertical Ball Parameters Using Vertical Displacements</v>
      </c>
      <c r="BT5" s="20"/>
      <c r="BU5" s="20"/>
      <c r="BV5" s="20"/>
      <c r="BW5" s="20"/>
      <c r="BX5" s="20"/>
    </row>
    <row r="7" spans="1:76" ht="18" x14ac:dyDescent="0.35">
      <c r="A7" s="6" t="s">
        <v>0</v>
      </c>
      <c r="B7" s="6" t="s">
        <v>2</v>
      </c>
      <c r="C7" s="6" t="s">
        <v>48</v>
      </c>
      <c r="D7" s="6" t="s">
        <v>49</v>
      </c>
      <c r="E7" s="6" t="s">
        <v>50</v>
      </c>
      <c r="F7" s="6" t="s">
        <v>51</v>
      </c>
      <c r="H7" s="6" t="s">
        <v>0</v>
      </c>
      <c r="I7" s="6" t="s">
        <v>2</v>
      </c>
      <c r="J7" s="6" t="s">
        <v>48</v>
      </c>
      <c r="K7" s="6" t="s">
        <v>49</v>
      </c>
      <c r="L7" s="6" t="s">
        <v>50</v>
      </c>
      <c r="M7" s="6" t="s">
        <v>51</v>
      </c>
      <c r="O7" s="6" t="s">
        <v>0</v>
      </c>
      <c r="P7" s="6" t="s">
        <v>2</v>
      </c>
      <c r="Q7" s="6" t="s">
        <v>48</v>
      </c>
      <c r="R7" s="6" t="s">
        <v>49</v>
      </c>
      <c r="S7" s="6" t="s">
        <v>50</v>
      </c>
      <c r="T7" s="6" t="s">
        <v>51</v>
      </c>
      <c r="V7" s="6" t="s">
        <v>0</v>
      </c>
      <c r="W7" s="6" t="s">
        <v>2</v>
      </c>
      <c r="X7" s="6" t="s">
        <v>48</v>
      </c>
      <c r="Y7" s="6" t="s">
        <v>49</v>
      </c>
      <c r="Z7" s="6" t="s">
        <v>50</v>
      </c>
      <c r="AA7" s="6" t="s">
        <v>51</v>
      </c>
      <c r="AC7" s="6" t="s">
        <v>0</v>
      </c>
      <c r="AD7" s="6" t="s">
        <v>2</v>
      </c>
      <c r="AE7" s="6" t="s">
        <v>48</v>
      </c>
      <c r="AF7" s="6" t="s">
        <v>49</v>
      </c>
      <c r="AG7" s="6" t="s">
        <v>50</v>
      </c>
      <c r="AH7" s="6" t="s">
        <v>51</v>
      </c>
      <c r="AJ7" s="6" t="s">
        <v>0</v>
      </c>
      <c r="AK7" s="6" t="s">
        <v>2</v>
      </c>
      <c r="AL7" s="6" t="s">
        <v>48</v>
      </c>
      <c r="AM7" s="6" t="s">
        <v>49</v>
      </c>
      <c r="AN7" s="6" t="s">
        <v>50</v>
      </c>
      <c r="AO7" s="6" t="s">
        <v>51</v>
      </c>
      <c r="AQ7" s="6" t="s">
        <v>0</v>
      </c>
      <c r="AR7" s="6" t="s">
        <v>2</v>
      </c>
      <c r="AS7" s="6" t="s">
        <v>48</v>
      </c>
      <c r="AT7" s="6" t="s">
        <v>49</v>
      </c>
      <c r="AU7" s="6" t="s">
        <v>50</v>
      </c>
      <c r="AV7" s="6" t="s">
        <v>51</v>
      </c>
      <c r="AX7" s="6" t="s">
        <v>0</v>
      </c>
      <c r="AY7" s="6" t="s">
        <v>2</v>
      </c>
      <c r="AZ7" s="6" t="s">
        <v>48</v>
      </c>
      <c r="BA7" s="6" t="s">
        <v>49</v>
      </c>
      <c r="BB7" s="6" t="s">
        <v>50</v>
      </c>
      <c r="BC7" s="6" t="s">
        <v>51</v>
      </c>
      <c r="BE7" s="6" t="s">
        <v>0</v>
      </c>
      <c r="BF7" s="6" t="s">
        <v>2</v>
      </c>
      <c r="BG7" s="6" t="s">
        <v>48</v>
      </c>
      <c r="BH7" s="6" t="s">
        <v>49</v>
      </c>
      <c r="BI7" s="6" t="s">
        <v>50</v>
      </c>
      <c r="BJ7" s="6" t="s">
        <v>51</v>
      </c>
      <c r="BL7" s="6" t="s">
        <v>0</v>
      </c>
      <c r="BM7" s="6" t="s">
        <v>2</v>
      </c>
      <c r="BN7" s="6" t="s">
        <v>48</v>
      </c>
      <c r="BO7" s="6" t="s">
        <v>49</v>
      </c>
      <c r="BP7" s="6" t="s">
        <v>50</v>
      </c>
      <c r="BQ7" s="6" t="s">
        <v>51</v>
      </c>
      <c r="BS7" s="6" t="s">
        <v>0</v>
      </c>
      <c r="BT7" s="6" t="s">
        <v>2</v>
      </c>
      <c r="BU7" s="6" t="s">
        <v>48</v>
      </c>
      <c r="BV7" s="6" t="s">
        <v>49</v>
      </c>
      <c r="BW7" s="6" t="s">
        <v>50</v>
      </c>
      <c r="BX7" s="6" t="s">
        <v>51</v>
      </c>
    </row>
    <row r="8" spans="1:76" ht="78" x14ac:dyDescent="0.25">
      <c r="A8" s="7" t="s">
        <v>1</v>
      </c>
      <c r="B8" s="8" t="s">
        <v>37</v>
      </c>
      <c r="C8" s="8" t="s">
        <v>36</v>
      </c>
      <c r="D8" s="8" t="s">
        <v>52</v>
      </c>
      <c r="E8" s="8" t="s">
        <v>38</v>
      </c>
      <c r="F8" s="8" t="s">
        <v>53</v>
      </c>
      <c r="H8" s="1" t="str">
        <f>A8</f>
        <v>ball has fallen</v>
      </c>
      <c r="I8" s="8" t="str">
        <f>$B8</f>
        <v>y
calculated vertical displacement in m</v>
      </c>
      <c r="J8" s="8" t="str">
        <f>$C8</f>
        <v xml:space="preserve">calculated time t in s to fall indicated displacement </v>
      </c>
      <c r="K8" s="8" t="s">
        <v>52</v>
      </c>
      <c r="L8" s="8" t="str">
        <f>E8</f>
        <v>x
calculated horizontal displacement
in m at time t</v>
      </c>
      <c r="M8" s="8" t="s">
        <v>53</v>
      </c>
      <c r="O8" s="1" t="str">
        <f>H8</f>
        <v>ball has fallen</v>
      </c>
      <c r="P8" s="8" t="str">
        <f>$B8</f>
        <v>y
calculated vertical displacement in m</v>
      </c>
      <c r="Q8" s="8" t="str">
        <f>$C8</f>
        <v xml:space="preserve">calculated time t in s to fall indicated displacement </v>
      </c>
      <c r="R8" s="8" t="s">
        <v>52</v>
      </c>
      <c r="S8" s="8" t="str">
        <f>L8</f>
        <v>x
calculated horizontal displacement
in m at time t</v>
      </c>
      <c r="T8" s="8" t="s">
        <v>53</v>
      </c>
      <c r="V8" s="1" t="str">
        <f>O8</f>
        <v>ball has fallen</v>
      </c>
      <c r="W8" s="8" t="str">
        <f>$B8</f>
        <v>y
calculated vertical displacement in m</v>
      </c>
      <c r="X8" s="8" t="str">
        <f>$C8</f>
        <v xml:space="preserve">calculated time t in s to fall indicated displacement </v>
      </c>
      <c r="Y8" s="8" t="s">
        <v>52</v>
      </c>
      <c r="Z8" s="8" t="str">
        <f>S8</f>
        <v>x
calculated horizontal displacement
in m at time t</v>
      </c>
      <c r="AA8" s="8" t="s">
        <v>53</v>
      </c>
      <c r="AC8" s="1" t="str">
        <f>V8</f>
        <v>ball has fallen</v>
      </c>
      <c r="AD8" s="8" t="str">
        <f>$B8</f>
        <v>y
calculated vertical displacement in m</v>
      </c>
      <c r="AE8" s="8" t="str">
        <f>$C8</f>
        <v xml:space="preserve">calculated time t in s to fall indicated displacement </v>
      </c>
      <c r="AF8" s="8" t="s">
        <v>52</v>
      </c>
      <c r="AG8" s="8" t="str">
        <f>Z8</f>
        <v>x
calculated horizontal displacement
in m at time t</v>
      </c>
      <c r="AH8" s="8" t="s">
        <v>53</v>
      </c>
      <c r="AJ8" s="1" t="str">
        <f>AC8</f>
        <v>ball has fallen</v>
      </c>
      <c r="AK8" s="8" t="str">
        <f>$B8</f>
        <v>y
calculated vertical displacement in m</v>
      </c>
      <c r="AL8" s="8" t="str">
        <f>$C8</f>
        <v xml:space="preserve">calculated time t in s to fall indicated displacement </v>
      </c>
      <c r="AM8" s="8" t="s">
        <v>52</v>
      </c>
      <c r="AN8" s="8" t="str">
        <f>AG8</f>
        <v>x
calculated horizontal displacement
in m at time t</v>
      </c>
      <c r="AO8" s="8" t="s">
        <v>53</v>
      </c>
      <c r="AQ8" s="1" t="str">
        <f>AJ8</f>
        <v>ball has fallen</v>
      </c>
      <c r="AR8" s="8" t="str">
        <f>$B8</f>
        <v>y
calculated vertical displacement in m</v>
      </c>
      <c r="AS8" s="8" t="str">
        <f>$C8</f>
        <v xml:space="preserve">calculated time t in s to fall indicated displacement </v>
      </c>
      <c r="AT8" s="8" t="s">
        <v>52</v>
      </c>
      <c r="AU8" s="8" t="str">
        <f>AN8</f>
        <v>x
calculated horizontal displacement
in m at time t</v>
      </c>
      <c r="AV8" s="8" t="s">
        <v>53</v>
      </c>
      <c r="AX8" s="1" t="str">
        <f>AQ8</f>
        <v>ball has fallen</v>
      </c>
      <c r="AY8" s="8" t="str">
        <f>$B8</f>
        <v>y
calculated vertical displacement in m</v>
      </c>
      <c r="AZ8" s="8" t="str">
        <f>$C8</f>
        <v xml:space="preserve">calculated time t in s to fall indicated displacement </v>
      </c>
      <c r="BA8" s="8" t="s">
        <v>52</v>
      </c>
      <c r="BB8" s="8" t="str">
        <f>AU8</f>
        <v>x
calculated horizontal displacement
in m at time t</v>
      </c>
      <c r="BC8" s="8" t="s">
        <v>53</v>
      </c>
      <c r="BE8" s="1" t="str">
        <f>AX8</f>
        <v>ball has fallen</v>
      </c>
      <c r="BF8" s="8" t="str">
        <f>$B8</f>
        <v>y
calculated vertical displacement in m</v>
      </c>
      <c r="BG8" s="8" t="str">
        <f>$C8</f>
        <v xml:space="preserve">calculated time t in s to fall indicated displacement </v>
      </c>
      <c r="BH8" s="8" t="s">
        <v>52</v>
      </c>
      <c r="BI8" s="8" t="str">
        <f>BB8</f>
        <v>x
calculated horizontal displacement
in m at time t</v>
      </c>
      <c r="BJ8" s="8" t="s">
        <v>53</v>
      </c>
      <c r="BL8" s="1" t="str">
        <f>BE8</f>
        <v>ball has fallen</v>
      </c>
      <c r="BM8" s="8" t="str">
        <f>$B8</f>
        <v>y
calculated vertical displacement in m</v>
      </c>
      <c r="BN8" s="8" t="str">
        <f>$C8</f>
        <v xml:space="preserve">calculated time t in s to fall indicated displacement </v>
      </c>
      <c r="BO8" s="8" t="s">
        <v>52</v>
      </c>
      <c r="BP8" s="8" t="str">
        <f>BI8</f>
        <v>x
calculated horizontal displacement
in m at time t</v>
      </c>
      <c r="BQ8" s="8" t="s">
        <v>53</v>
      </c>
      <c r="BS8" s="1" t="str">
        <f>BL8</f>
        <v>ball has fallen</v>
      </c>
      <c r="BT8" s="8" t="str">
        <f>$B8</f>
        <v>y
calculated vertical displacement in m</v>
      </c>
      <c r="BU8" s="8" t="str">
        <f>$C8</f>
        <v xml:space="preserve">calculated time t in s to fall indicated displacement </v>
      </c>
      <c r="BV8" s="8" t="s">
        <v>52</v>
      </c>
      <c r="BW8" s="8" t="str">
        <f>BP8</f>
        <v>x
calculated horizontal displacement
in m at time t</v>
      </c>
      <c r="BX8" s="8" t="s">
        <v>53</v>
      </c>
    </row>
    <row r="9" spans="1:76" x14ac:dyDescent="0.25">
      <c r="A9" s="6" t="s">
        <v>26</v>
      </c>
      <c r="B9" s="9">
        <f>0.25*B12</f>
        <v>-0.19</v>
      </c>
      <c r="C9" s="9">
        <f t="shared" ref="C9:C11" si="0">SQRT(2*B9/-9.81)</f>
        <v>0.19681459216763408</v>
      </c>
      <c r="D9" s="9">
        <f>-9.81*C9</f>
        <v>-1.9307511491644904</v>
      </c>
      <c r="E9" s="9">
        <f t="shared" ref="E9:E10" si="1">F9*C9</f>
        <v>0.67</v>
      </c>
      <c r="F9" s="9">
        <f>F11</f>
        <v>3.4042191314216015</v>
      </c>
      <c r="H9" s="6" t="s">
        <v>26</v>
      </c>
      <c r="I9" s="9">
        <f>0.25*I12</f>
        <v>-0.22500000000000001</v>
      </c>
      <c r="J9" s="9">
        <f t="shared" ref="J9:J11" si="2">SQRT(2*I9/-9.81)</f>
        <v>0.21417646843905966</v>
      </c>
      <c r="K9" s="9">
        <f>-9.81*J9</f>
        <v>-2.1010711553871753</v>
      </c>
      <c r="L9" s="9">
        <f t="shared" ref="L9:L10" si="3">M9*J9</f>
        <v>0.63</v>
      </c>
      <c r="M9" s="9">
        <f>M11</f>
        <v>2.9414996175420458</v>
      </c>
      <c r="O9" s="6" t="s">
        <v>26</v>
      </c>
      <c r="P9" s="9">
        <f>0.25*P12</f>
        <v>-0.21249999999999999</v>
      </c>
      <c r="Q9" s="9">
        <f t="shared" ref="Q9:Q11" si="4">SQRT(2*P9/-9.81)</f>
        <v>0.20814211407933494</v>
      </c>
      <c r="R9" s="9">
        <f>-9.81*Q9</f>
        <v>-2.041874139118276</v>
      </c>
      <c r="S9" s="9">
        <f t="shared" ref="S9:S10" si="5">T9*Q9</f>
        <v>0.85000000000000009</v>
      </c>
      <c r="T9" s="9">
        <f>T11</f>
        <v>4.083748278236552</v>
      </c>
      <c r="V9" s="6" t="s">
        <v>26</v>
      </c>
      <c r="W9" s="9">
        <f>0.25*W12</f>
        <v>-0.22500000000000001</v>
      </c>
      <c r="X9" s="9">
        <f t="shared" ref="X9:X11" si="6">SQRT(2*W9/-9.81)</f>
        <v>0.21417646843905966</v>
      </c>
      <c r="Y9" s="9">
        <f>-9.81*X9</f>
        <v>-2.1010711553871753</v>
      </c>
      <c r="Z9" s="9">
        <f t="shared" ref="Z9:Z10" si="7">AA9*X9</f>
        <v>0.73</v>
      </c>
      <c r="AA9" s="9">
        <f>AA11</f>
        <v>3.4084043187391955</v>
      </c>
      <c r="AC9" s="6" t="s">
        <v>26</v>
      </c>
      <c r="AD9" s="9">
        <f>0.25*AD12</f>
        <v>-0.22500000000000001</v>
      </c>
      <c r="AE9" s="9">
        <f t="shared" ref="AE9:AE11" si="8">SQRT(2*AD9/-9.81)</f>
        <v>0.21417646843905966</v>
      </c>
      <c r="AF9" s="9">
        <f>-9.81*AE9</f>
        <v>-2.1010711553871753</v>
      </c>
      <c r="AG9" s="9">
        <f t="shared" ref="AG9:AG10" si="9">AH9*AE9</f>
        <v>0.63</v>
      </c>
      <c r="AH9" s="9">
        <f>AH11</f>
        <v>2.9414996175420458</v>
      </c>
      <c r="AJ9" s="6" t="s">
        <v>26</v>
      </c>
      <c r="AK9" s="9">
        <f>0.25*AK12</f>
        <v>-0.2225</v>
      </c>
      <c r="AL9" s="9">
        <f t="shared" ref="AL9:AL11" si="10">SQRT(2*AK9/-9.81)</f>
        <v>0.21298327548684426</v>
      </c>
      <c r="AM9" s="9">
        <f>-9.81*AL9</f>
        <v>-2.0893659325259422</v>
      </c>
      <c r="AN9" s="9">
        <f t="shared" ref="AN9:AN10" si="11">AO9*AL9</f>
        <v>0.69</v>
      </c>
      <c r="AO9" s="9">
        <f>AO11</f>
        <v>3.2396909965008991</v>
      </c>
      <c r="AQ9" s="6" t="s">
        <v>26</v>
      </c>
      <c r="AR9" s="9">
        <f>0.25*AR12</f>
        <v>-0.22500000000000001</v>
      </c>
      <c r="AS9" s="9">
        <f t="shared" ref="AS9:AS11" si="12">SQRT(2*AR9/-9.81)</f>
        <v>0.21417646843905966</v>
      </c>
      <c r="AT9" s="9">
        <f>-9.81*AS9</f>
        <v>-2.1010711553871753</v>
      </c>
      <c r="AU9" s="9">
        <f t="shared" ref="AU9:AU10" si="13">AV9*AS9</f>
        <v>0.7</v>
      </c>
      <c r="AV9" s="9">
        <f>AV11</f>
        <v>3.2683329083800507</v>
      </c>
      <c r="AX9" s="6" t="s">
        <v>26</v>
      </c>
      <c r="AY9" s="9">
        <f>0.25*AY12</f>
        <v>-0.2225</v>
      </c>
      <c r="AZ9" s="9">
        <f t="shared" ref="AZ9:AZ11" si="14">SQRT(2*AY9/-9.81)</f>
        <v>0.21298327548684426</v>
      </c>
      <c r="BA9" s="9">
        <f>-9.81*AZ9</f>
        <v>-2.0893659325259422</v>
      </c>
      <c r="BB9" s="9">
        <f t="shared" ref="BB9:BB10" si="15">BC9*AZ9</f>
        <v>0.60499999999999998</v>
      </c>
      <c r="BC9" s="9">
        <f>BC11</f>
        <v>2.8405986273667305</v>
      </c>
      <c r="BE9" s="6" t="s">
        <v>26</v>
      </c>
      <c r="BF9" s="9">
        <f>0.25*BF12</f>
        <v>-0.2225</v>
      </c>
      <c r="BG9" s="9">
        <f t="shared" ref="BG9:BG11" si="16">SQRT(2*BF9/-9.81)</f>
        <v>0.21298327548684426</v>
      </c>
      <c r="BH9" s="9">
        <f>-9.81*BG9</f>
        <v>-2.0893659325259422</v>
      </c>
      <c r="BI9" s="9">
        <f t="shared" ref="BI9:BI10" si="17">BJ9*BG9</f>
        <v>0.78500000000000003</v>
      </c>
      <c r="BJ9" s="9">
        <f>BJ11</f>
        <v>3.6857354090626173</v>
      </c>
      <c r="BL9" s="6" t="s">
        <v>26</v>
      </c>
      <c r="BM9" s="9">
        <f>0.25*BM12</f>
        <v>-0.2225</v>
      </c>
      <c r="BN9" s="9">
        <f t="shared" ref="BN9:BN11" si="18">SQRT(2*BM9/-9.81)</f>
        <v>0.21298327548684426</v>
      </c>
      <c r="BO9" s="9">
        <f>-9.81*BN9</f>
        <v>-2.0893659325259422</v>
      </c>
      <c r="BP9" s="9">
        <f t="shared" ref="BP9:BP10" si="19">BQ9*BN9</f>
        <v>0.78500000000000003</v>
      </c>
      <c r="BQ9" s="9">
        <f>BQ11</f>
        <v>3.6857354090626173</v>
      </c>
      <c r="BS9" s="6" t="s">
        <v>26</v>
      </c>
      <c r="BT9" s="9">
        <f>0.25*BT12</f>
        <v>-0.2225</v>
      </c>
      <c r="BU9" s="9">
        <f t="shared" ref="BU9:BU11" si="20">SQRT(2*BT9/-9.81)</f>
        <v>0.21298327548684426</v>
      </c>
      <c r="BV9" s="9">
        <f>-9.81*BU9</f>
        <v>-2.0893659325259422</v>
      </c>
      <c r="BW9" s="9">
        <f t="shared" ref="BW9:BW10" si="21">BX9*BU9</f>
        <v>0.72</v>
      </c>
      <c r="BX9" s="9">
        <f>BX11</f>
        <v>3.3805471267835467</v>
      </c>
    </row>
    <row r="10" spans="1:76" x14ac:dyDescent="0.25">
      <c r="A10" s="6" t="s">
        <v>27</v>
      </c>
      <c r="B10" s="9">
        <f>0.5*B12</f>
        <v>-0.38</v>
      </c>
      <c r="C10" s="9">
        <f t="shared" si="0"/>
        <v>0.27833786551639766</v>
      </c>
      <c r="D10" s="9">
        <f t="shared" ref="D10:D11" si="22">-9.81*C10</f>
        <v>-2.7304944607158612</v>
      </c>
      <c r="E10" s="9">
        <f t="shared" si="1"/>
        <v>0.94752308678997377</v>
      </c>
      <c r="F10" s="9">
        <f>F12</f>
        <v>3.4042191314216015</v>
      </c>
      <c r="H10" s="6" t="s">
        <v>27</v>
      </c>
      <c r="I10" s="9">
        <f>0.5*I12</f>
        <v>-0.45</v>
      </c>
      <c r="J10" s="9">
        <f t="shared" si="2"/>
        <v>0.30289126640769132</v>
      </c>
      <c r="K10" s="9">
        <f t="shared" ref="K10:K12" si="23">-9.81*J10</f>
        <v>-2.9713633234594519</v>
      </c>
      <c r="L10" s="9">
        <f t="shared" si="3"/>
        <v>0.89095454429504994</v>
      </c>
      <c r="M10" s="9">
        <f>M12</f>
        <v>2.9414996175420458</v>
      </c>
      <c r="O10" s="6" t="s">
        <v>27</v>
      </c>
      <c r="P10" s="9">
        <f>0.5*P12</f>
        <v>-0.42499999999999999</v>
      </c>
      <c r="Q10" s="9">
        <f t="shared" si="4"/>
        <v>0.29435740063200339</v>
      </c>
      <c r="R10" s="9">
        <f t="shared" ref="R10:R12" si="24">-9.81*Q10</f>
        <v>-2.8876461001999534</v>
      </c>
      <c r="S10" s="9">
        <f t="shared" si="5"/>
        <v>1.2020815280171309</v>
      </c>
      <c r="T10" s="9">
        <f>T12</f>
        <v>4.083748278236552</v>
      </c>
      <c r="V10" s="6" t="s">
        <v>27</v>
      </c>
      <c r="W10" s="9">
        <f>0.5*W12</f>
        <v>-0.45</v>
      </c>
      <c r="X10" s="9">
        <f t="shared" si="6"/>
        <v>0.30289126640769132</v>
      </c>
      <c r="Y10" s="9">
        <f t="shared" ref="Y10:Y12" si="25">-9.81*X10</f>
        <v>-2.9713633234594519</v>
      </c>
      <c r="Z10" s="9">
        <f t="shared" si="7"/>
        <v>1.0323759005323594</v>
      </c>
      <c r="AA10" s="9">
        <f>AA12</f>
        <v>3.4084043187391955</v>
      </c>
      <c r="AC10" s="6" t="s">
        <v>27</v>
      </c>
      <c r="AD10" s="9">
        <f>0.5*AD12</f>
        <v>-0.45</v>
      </c>
      <c r="AE10" s="9">
        <f t="shared" si="8"/>
        <v>0.30289126640769132</v>
      </c>
      <c r="AF10" s="9">
        <f t="shared" ref="AF10:AF12" si="26">-9.81*AE10</f>
        <v>-2.9713633234594519</v>
      </c>
      <c r="AG10" s="9">
        <f t="shared" si="9"/>
        <v>0.89095454429504994</v>
      </c>
      <c r="AH10" s="9">
        <f>AH12</f>
        <v>2.9414996175420458</v>
      </c>
      <c r="AJ10" s="6" t="s">
        <v>27</v>
      </c>
      <c r="AK10" s="9">
        <f>0.5*AK12</f>
        <v>-0.44500000000000001</v>
      </c>
      <c r="AL10" s="9">
        <f t="shared" si="10"/>
        <v>0.3012038367521403</v>
      </c>
      <c r="AM10" s="9">
        <f t="shared" ref="AM10:AM12" si="27">-9.81*AL10</f>
        <v>-2.9548096385384963</v>
      </c>
      <c r="AN10" s="9">
        <f t="shared" si="11"/>
        <v>0.97580735803743557</v>
      </c>
      <c r="AO10" s="9">
        <f>AO12</f>
        <v>3.2396909965008991</v>
      </c>
      <c r="AQ10" s="6" t="s">
        <v>27</v>
      </c>
      <c r="AR10" s="9">
        <f>0.5*AR12</f>
        <v>-0.45</v>
      </c>
      <c r="AS10" s="9">
        <f t="shared" si="12"/>
        <v>0.30289126640769132</v>
      </c>
      <c r="AT10" s="9">
        <f t="shared" ref="AT10:AT12" si="28">-9.81*AS10</f>
        <v>-2.9713633234594519</v>
      </c>
      <c r="AU10" s="9">
        <f t="shared" si="13"/>
        <v>0.98994949366116658</v>
      </c>
      <c r="AV10" s="9">
        <f>AV12</f>
        <v>3.2683329083800507</v>
      </c>
      <c r="AX10" s="6" t="s">
        <v>27</v>
      </c>
      <c r="AY10" s="9">
        <f>0.5*AY12</f>
        <v>-0.44500000000000001</v>
      </c>
      <c r="AZ10" s="9">
        <f t="shared" si="14"/>
        <v>0.3012038367521403</v>
      </c>
      <c r="BA10" s="9">
        <f t="shared" ref="BA10:BA12" si="29">-9.81*AZ10</f>
        <v>-2.9548096385384963</v>
      </c>
      <c r="BB10" s="9">
        <f t="shared" si="15"/>
        <v>0.85559920523572253</v>
      </c>
      <c r="BC10" s="9">
        <f>BC12</f>
        <v>2.8405986273667305</v>
      </c>
      <c r="BE10" s="6" t="s">
        <v>27</v>
      </c>
      <c r="BF10" s="9">
        <f>0.5*BF12</f>
        <v>-0.44500000000000001</v>
      </c>
      <c r="BG10" s="9">
        <f t="shared" si="16"/>
        <v>0.3012038367521403</v>
      </c>
      <c r="BH10" s="9">
        <f t="shared" ref="BH10:BH12" si="30">-9.81*BG10</f>
        <v>-2.9548096385384963</v>
      </c>
      <c r="BI10" s="9">
        <f t="shared" si="17"/>
        <v>1.1101576464628797</v>
      </c>
      <c r="BJ10" s="9">
        <f>BJ12</f>
        <v>3.6857354090626173</v>
      </c>
      <c r="BL10" s="6" t="s">
        <v>27</v>
      </c>
      <c r="BM10" s="9">
        <f>0.5*BM12</f>
        <v>-0.44500000000000001</v>
      </c>
      <c r="BN10" s="9">
        <f t="shared" si="18"/>
        <v>0.3012038367521403</v>
      </c>
      <c r="BO10" s="9">
        <f t="shared" ref="BO10:BO12" si="31">-9.81*BN10</f>
        <v>-2.9548096385384963</v>
      </c>
      <c r="BP10" s="9">
        <f t="shared" si="19"/>
        <v>1.1101576464628797</v>
      </c>
      <c r="BQ10" s="9">
        <f>BQ12</f>
        <v>3.6857354090626173</v>
      </c>
      <c r="BS10" s="6" t="s">
        <v>27</v>
      </c>
      <c r="BT10" s="9">
        <f>0.5*BT12</f>
        <v>-0.44500000000000001</v>
      </c>
      <c r="BU10" s="9">
        <f t="shared" si="20"/>
        <v>0.3012038367521403</v>
      </c>
      <c r="BV10" s="9">
        <f t="shared" ref="BV10:BV12" si="32">-9.81*BU10</f>
        <v>-2.9548096385384963</v>
      </c>
      <c r="BW10" s="9">
        <f t="shared" si="21"/>
        <v>1.0182337649086284</v>
      </c>
      <c r="BX10" s="9">
        <f>BX12</f>
        <v>3.3805471267835467</v>
      </c>
    </row>
    <row r="11" spans="1:76" x14ac:dyDescent="0.25">
      <c r="A11" s="6" t="s">
        <v>28</v>
      </c>
      <c r="B11" s="9">
        <f>0.75*B12</f>
        <v>-0.57000000000000006</v>
      </c>
      <c r="C11" s="9">
        <f t="shared" si="0"/>
        <v>0.34089287330528983</v>
      </c>
      <c r="D11" s="9">
        <f t="shared" si="22"/>
        <v>-3.3441590871248934</v>
      </c>
      <c r="E11" s="9">
        <f>F11*C11</f>
        <v>1.1604740410711478</v>
      </c>
      <c r="F11" s="9">
        <f>F12</f>
        <v>3.4042191314216015</v>
      </c>
      <c r="H11" s="6" t="s">
        <v>28</v>
      </c>
      <c r="I11" s="9">
        <f>0.75*I12</f>
        <v>-0.67500000000000004</v>
      </c>
      <c r="J11" s="9">
        <f t="shared" si="2"/>
        <v>0.37096452512212347</v>
      </c>
      <c r="K11" s="9">
        <f t="shared" si="23"/>
        <v>-3.6391619914480313</v>
      </c>
      <c r="L11" s="9">
        <f>M11*J11</f>
        <v>1.0911920087683928</v>
      </c>
      <c r="M11" s="9">
        <f>M12</f>
        <v>2.9414996175420458</v>
      </c>
      <c r="O11" s="6" t="s">
        <v>28</v>
      </c>
      <c r="P11" s="9">
        <f>0.75*P12</f>
        <v>-0.63749999999999996</v>
      </c>
      <c r="Q11" s="9">
        <f t="shared" si="4"/>
        <v>0.36051271678020547</v>
      </c>
      <c r="R11" s="9">
        <f t="shared" si="24"/>
        <v>-3.5366297516138157</v>
      </c>
      <c r="S11" s="9">
        <f>T11*Q11</f>
        <v>1.4722431864335457</v>
      </c>
      <c r="T11" s="9">
        <f>T12</f>
        <v>4.083748278236552</v>
      </c>
      <c r="V11" s="6" t="s">
        <v>28</v>
      </c>
      <c r="W11" s="9">
        <f>0.75*W12</f>
        <v>-0.67500000000000004</v>
      </c>
      <c r="X11" s="9">
        <f t="shared" si="6"/>
        <v>0.37096452512212347</v>
      </c>
      <c r="Y11" s="9">
        <f t="shared" si="25"/>
        <v>-3.6391619914480313</v>
      </c>
      <c r="Z11" s="9">
        <f>AA11*X11</f>
        <v>1.2643970895252803</v>
      </c>
      <c r="AA11" s="9">
        <f>AA12</f>
        <v>3.4084043187391955</v>
      </c>
      <c r="AC11" s="6" t="s">
        <v>28</v>
      </c>
      <c r="AD11" s="9">
        <f>0.75*AD12</f>
        <v>-0.67500000000000004</v>
      </c>
      <c r="AE11" s="9">
        <f t="shared" si="8"/>
        <v>0.37096452512212347</v>
      </c>
      <c r="AF11" s="9">
        <f t="shared" si="26"/>
        <v>-3.6391619914480313</v>
      </c>
      <c r="AG11" s="9">
        <f>AH11*AE11</f>
        <v>1.0911920087683928</v>
      </c>
      <c r="AH11" s="9">
        <f>AH12</f>
        <v>2.9414996175420458</v>
      </c>
      <c r="AJ11" s="6" t="s">
        <v>28</v>
      </c>
      <c r="AK11" s="9">
        <f>0.75*AK12</f>
        <v>-0.66749999999999998</v>
      </c>
      <c r="AL11" s="9">
        <f t="shared" si="10"/>
        <v>0.36889785430565325</v>
      </c>
      <c r="AM11" s="9">
        <f t="shared" si="27"/>
        <v>-3.6188879507384586</v>
      </c>
      <c r="AN11" s="9">
        <f>AO11*AL11</f>
        <v>1.1951150572225253</v>
      </c>
      <c r="AO11" s="9">
        <f>AO12</f>
        <v>3.2396909965008991</v>
      </c>
      <c r="AQ11" s="6" t="s">
        <v>28</v>
      </c>
      <c r="AR11" s="9">
        <f>0.75*AR12</f>
        <v>-0.67500000000000004</v>
      </c>
      <c r="AS11" s="9">
        <f t="shared" si="12"/>
        <v>0.37096452512212347</v>
      </c>
      <c r="AT11" s="9">
        <f t="shared" si="28"/>
        <v>-3.6391619914480313</v>
      </c>
      <c r="AU11" s="9">
        <f>AV11*AS11</f>
        <v>1.2124355652982142</v>
      </c>
      <c r="AV11" s="9">
        <f>AV12</f>
        <v>3.2683329083800507</v>
      </c>
      <c r="AX11" s="6" t="s">
        <v>28</v>
      </c>
      <c r="AY11" s="9">
        <f>0.75*AY12</f>
        <v>-0.66749999999999998</v>
      </c>
      <c r="AZ11" s="9">
        <f t="shared" si="14"/>
        <v>0.36889785430565325</v>
      </c>
      <c r="BA11" s="9">
        <f t="shared" si="29"/>
        <v>-3.6188879507384586</v>
      </c>
      <c r="BB11" s="9">
        <f>BC11*AZ11</f>
        <v>1.0478907385791707</v>
      </c>
      <c r="BC11" s="9">
        <f>BC12</f>
        <v>2.8405986273667305</v>
      </c>
      <c r="BE11" s="6" t="s">
        <v>28</v>
      </c>
      <c r="BF11" s="9">
        <f>0.75*BF12</f>
        <v>-0.66749999999999998</v>
      </c>
      <c r="BG11" s="9">
        <f t="shared" si="16"/>
        <v>0.36889785430565325</v>
      </c>
      <c r="BH11" s="9">
        <f t="shared" si="30"/>
        <v>-3.6188879507384586</v>
      </c>
      <c r="BI11" s="9">
        <f>BJ11*BG11</f>
        <v>1.3596598839415688</v>
      </c>
      <c r="BJ11" s="9">
        <f>BJ12</f>
        <v>3.6857354090626173</v>
      </c>
      <c r="BL11" s="6" t="s">
        <v>28</v>
      </c>
      <c r="BM11" s="9">
        <f>0.75*BM12</f>
        <v>-0.66749999999999998</v>
      </c>
      <c r="BN11" s="9">
        <f t="shared" si="18"/>
        <v>0.36889785430565325</v>
      </c>
      <c r="BO11" s="9">
        <f t="shared" si="31"/>
        <v>-3.6188879507384586</v>
      </c>
      <c r="BP11" s="9">
        <f>BQ11*BN11</f>
        <v>1.3596598839415688</v>
      </c>
      <c r="BQ11" s="9">
        <f>BQ12</f>
        <v>3.6857354090626173</v>
      </c>
      <c r="BS11" s="6" t="s">
        <v>28</v>
      </c>
      <c r="BT11" s="9">
        <f>0.75*BT12</f>
        <v>-0.66749999999999998</v>
      </c>
      <c r="BU11" s="9">
        <f t="shared" si="20"/>
        <v>0.36889785430565325</v>
      </c>
      <c r="BV11" s="9">
        <f t="shared" si="32"/>
        <v>-3.6188879507384586</v>
      </c>
      <c r="BW11" s="9">
        <f>BX11*BU11</f>
        <v>1.2470765814495914</v>
      </c>
      <c r="BX11" s="9">
        <f>BX12</f>
        <v>3.3805471267835467</v>
      </c>
    </row>
    <row r="12" spans="1:76" x14ac:dyDescent="0.25">
      <c r="A12" s="6" t="s">
        <v>29</v>
      </c>
      <c r="B12" s="9">
        <f>B3</f>
        <v>-0.76</v>
      </c>
      <c r="C12" s="9">
        <f>SQRT(2*B12/-9.81)</f>
        <v>0.39362918433526817</v>
      </c>
      <c r="D12" s="9">
        <f t="shared" ref="D12" si="33">-9.81*C12</f>
        <v>-3.8615022983289808</v>
      </c>
      <c r="E12" s="9">
        <f>E3</f>
        <v>1.34</v>
      </c>
      <c r="F12" s="9">
        <f>E12/C12</f>
        <v>3.4042191314216015</v>
      </c>
      <c r="H12" s="6" t="s">
        <v>29</v>
      </c>
      <c r="I12" s="9">
        <f>I3</f>
        <v>-0.9</v>
      </c>
      <c r="J12" s="9">
        <f>SQRT(2*I12/-9.81)</f>
        <v>0.42835293687811932</v>
      </c>
      <c r="K12" s="9">
        <f t="shared" si="23"/>
        <v>-4.2021423107743505</v>
      </c>
      <c r="L12" s="9">
        <f>L3</f>
        <v>1.26</v>
      </c>
      <c r="M12" s="9">
        <f>L12/J12</f>
        <v>2.9414996175420458</v>
      </c>
      <c r="O12" s="6" t="s">
        <v>29</v>
      </c>
      <c r="P12" s="9">
        <f>P3</f>
        <v>-0.85</v>
      </c>
      <c r="Q12" s="9">
        <f>SQRT(2*P12/-9.81)</f>
        <v>0.41628422815866989</v>
      </c>
      <c r="R12" s="9">
        <f t="shared" si="24"/>
        <v>-4.083748278236552</v>
      </c>
      <c r="S12" s="9">
        <f>S3</f>
        <v>1.7</v>
      </c>
      <c r="T12" s="9">
        <f>S12/Q12</f>
        <v>4.083748278236552</v>
      </c>
      <c r="V12" s="6" t="s">
        <v>29</v>
      </c>
      <c r="W12" s="9">
        <f>W3</f>
        <v>-0.9</v>
      </c>
      <c r="X12" s="9">
        <f>SQRT(2*W12/-9.81)</f>
        <v>0.42835293687811932</v>
      </c>
      <c r="Y12" s="9">
        <f t="shared" si="25"/>
        <v>-4.2021423107743505</v>
      </c>
      <c r="Z12" s="9">
        <f>Z3</f>
        <v>1.46</v>
      </c>
      <c r="AA12" s="9">
        <f>Z12/X12</f>
        <v>3.4084043187391955</v>
      </c>
      <c r="AC12" s="6" t="s">
        <v>29</v>
      </c>
      <c r="AD12" s="9">
        <f>AD3</f>
        <v>-0.9</v>
      </c>
      <c r="AE12" s="9">
        <f>SQRT(2*AD12/-9.81)</f>
        <v>0.42835293687811932</v>
      </c>
      <c r="AF12" s="9">
        <f t="shared" si="26"/>
        <v>-4.2021423107743505</v>
      </c>
      <c r="AG12" s="9">
        <f>AG3</f>
        <v>1.26</v>
      </c>
      <c r="AH12" s="9">
        <f>AG12/AE12</f>
        <v>2.9414996175420458</v>
      </c>
      <c r="AJ12" s="6" t="s">
        <v>29</v>
      </c>
      <c r="AK12" s="9">
        <f>AK3</f>
        <v>-0.89</v>
      </c>
      <c r="AL12" s="9">
        <f>SQRT(2*AK12/-9.81)</f>
        <v>0.42596655097368852</v>
      </c>
      <c r="AM12" s="9">
        <f t="shared" si="27"/>
        <v>-4.1787318650518843</v>
      </c>
      <c r="AN12" s="9">
        <f>AN3</f>
        <v>1.38</v>
      </c>
      <c r="AO12" s="9">
        <f>AN12/AL12</f>
        <v>3.2396909965008991</v>
      </c>
      <c r="AQ12" s="6" t="s">
        <v>29</v>
      </c>
      <c r="AR12" s="9">
        <f>AR3</f>
        <v>-0.9</v>
      </c>
      <c r="AS12" s="9">
        <f>SQRT(2*AR12/-9.81)</f>
        <v>0.42835293687811932</v>
      </c>
      <c r="AT12" s="9">
        <f t="shared" si="28"/>
        <v>-4.2021423107743505</v>
      </c>
      <c r="AU12" s="9">
        <f>AU3</f>
        <v>1.4</v>
      </c>
      <c r="AV12" s="9">
        <f>AU12/AS12</f>
        <v>3.2683329083800507</v>
      </c>
      <c r="AX12" s="6" t="s">
        <v>29</v>
      </c>
      <c r="AY12" s="9">
        <f>AY3</f>
        <v>-0.89</v>
      </c>
      <c r="AZ12" s="9">
        <f>SQRT(2*AY12/-9.81)</f>
        <v>0.42596655097368852</v>
      </c>
      <c r="BA12" s="9">
        <f t="shared" si="29"/>
        <v>-4.1787318650518843</v>
      </c>
      <c r="BB12" s="9">
        <f>BB3</f>
        <v>1.21</v>
      </c>
      <c r="BC12" s="9">
        <f>BB12/AZ12</f>
        <v>2.8405986273667305</v>
      </c>
      <c r="BE12" s="6" t="s">
        <v>29</v>
      </c>
      <c r="BF12" s="9">
        <f>BF3</f>
        <v>-0.89</v>
      </c>
      <c r="BG12" s="9">
        <f>SQRT(2*BF12/-9.81)</f>
        <v>0.42596655097368852</v>
      </c>
      <c r="BH12" s="9">
        <f t="shared" si="30"/>
        <v>-4.1787318650518843</v>
      </c>
      <c r="BI12" s="9">
        <f>BI3</f>
        <v>1.57</v>
      </c>
      <c r="BJ12" s="9">
        <f>BI12/BG12</f>
        <v>3.6857354090626173</v>
      </c>
      <c r="BL12" s="6" t="s">
        <v>29</v>
      </c>
      <c r="BM12" s="9">
        <f>BM3</f>
        <v>-0.89</v>
      </c>
      <c r="BN12" s="9">
        <f>SQRT(2*BM12/-9.81)</f>
        <v>0.42596655097368852</v>
      </c>
      <c r="BO12" s="9">
        <f t="shared" si="31"/>
        <v>-4.1787318650518843</v>
      </c>
      <c r="BP12" s="9">
        <f>BP3</f>
        <v>1.57</v>
      </c>
      <c r="BQ12" s="9">
        <f>BP12/BN12</f>
        <v>3.6857354090626173</v>
      </c>
      <c r="BS12" s="6" t="s">
        <v>29</v>
      </c>
      <c r="BT12" s="9">
        <f>BT3</f>
        <v>-0.89</v>
      </c>
      <c r="BU12" s="9">
        <f>SQRT(2*BT12/-9.81)</f>
        <v>0.42596655097368852</v>
      </c>
      <c r="BV12" s="9">
        <f t="shared" si="32"/>
        <v>-4.1787318650518843</v>
      </c>
      <c r="BW12" s="9">
        <f>BW3</f>
        <v>1.44</v>
      </c>
      <c r="BX12" s="9">
        <f>BW12/BU12</f>
        <v>3.3805471267835467</v>
      </c>
    </row>
    <row r="15" spans="1:76" x14ac:dyDescent="0.25">
      <c r="A15" s="20" t="s">
        <v>39</v>
      </c>
      <c r="B15" s="20"/>
      <c r="C15" s="20"/>
      <c r="D15" s="20"/>
      <c r="E15" s="20"/>
      <c r="F15" s="20"/>
      <c r="H15" s="20" t="str">
        <f>A15</f>
        <v>Table 3 Horizontal and Vertical Ball Parameters Using Horizontal Displacements</v>
      </c>
      <c r="I15" s="20"/>
      <c r="J15" s="20"/>
      <c r="K15" s="20"/>
      <c r="L15" s="20"/>
      <c r="M15" s="20"/>
      <c r="O15" s="20" t="str">
        <f>A15</f>
        <v>Table 3 Horizontal and Vertical Ball Parameters Using Horizontal Displacements</v>
      </c>
      <c r="P15" s="20"/>
      <c r="Q15" s="20"/>
      <c r="R15" s="20"/>
      <c r="S15" s="20"/>
      <c r="T15" s="20"/>
      <c r="V15" s="20" t="str">
        <f>A15</f>
        <v>Table 3 Horizontal and Vertical Ball Parameters Using Horizontal Displacements</v>
      </c>
      <c r="W15" s="20"/>
      <c r="X15" s="20"/>
      <c r="Y15" s="20"/>
      <c r="Z15" s="20"/>
      <c r="AA15" s="20"/>
      <c r="AC15" s="20" t="str">
        <f>A15</f>
        <v>Table 3 Horizontal and Vertical Ball Parameters Using Horizontal Displacements</v>
      </c>
      <c r="AD15" s="20"/>
      <c r="AE15" s="20"/>
      <c r="AF15" s="20"/>
      <c r="AG15" s="20"/>
      <c r="AH15" s="20"/>
      <c r="AJ15" s="20" t="s">
        <v>47</v>
      </c>
      <c r="AK15" s="20"/>
      <c r="AL15" s="20"/>
      <c r="AM15" s="20"/>
      <c r="AN15" s="20"/>
      <c r="AO15" s="20"/>
      <c r="AQ15" s="20" t="str">
        <f>A15</f>
        <v>Table 3 Horizontal and Vertical Ball Parameters Using Horizontal Displacements</v>
      </c>
      <c r="AR15" s="20"/>
      <c r="AS15" s="20"/>
      <c r="AT15" s="20"/>
      <c r="AU15" s="20"/>
      <c r="AV15" s="20"/>
      <c r="AX15" s="20" t="str">
        <f>H15</f>
        <v>Table 3 Horizontal and Vertical Ball Parameters Using Horizontal Displacements</v>
      </c>
      <c r="AY15" s="20"/>
      <c r="AZ15" s="20"/>
      <c r="BA15" s="20"/>
      <c r="BB15" s="20"/>
      <c r="BC15" s="20"/>
      <c r="BE15" s="20" t="str">
        <f>O15</f>
        <v>Table 3 Horizontal and Vertical Ball Parameters Using Horizontal Displacements</v>
      </c>
      <c r="BF15" s="20"/>
      <c r="BG15" s="20"/>
      <c r="BH15" s="20"/>
      <c r="BI15" s="20"/>
      <c r="BJ15" s="20"/>
      <c r="BL15" s="20" t="str">
        <f>V15</f>
        <v>Table 3 Horizontal and Vertical Ball Parameters Using Horizontal Displacements</v>
      </c>
      <c r="BM15" s="20"/>
      <c r="BN15" s="20"/>
      <c r="BO15" s="20"/>
      <c r="BP15" s="20"/>
      <c r="BQ15" s="20"/>
      <c r="BS15" s="20" t="str">
        <f>AC15</f>
        <v>Table 3 Horizontal and Vertical Ball Parameters Using Horizontal Displacements</v>
      </c>
      <c r="BT15" s="20"/>
      <c r="BU15" s="20"/>
      <c r="BV15" s="20"/>
      <c r="BW15" s="20"/>
      <c r="BX15" s="20"/>
    </row>
    <row r="17" spans="1:76" ht="18.75" x14ac:dyDescent="0.35">
      <c r="A17" s="6" t="s">
        <v>0</v>
      </c>
      <c r="B17" s="6" t="s">
        <v>2</v>
      </c>
      <c r="C17" s="6" t="s">
        <v>3</v>
      </c>
      <c r="D17" s="6" t="s">
        <v>54</v>
      </c>
      <c r="E17" s="6" t="s">
        <v>55</v>
      </c>
      <c r="F17" s="6" t="s">
        <v>56</v>
      </c>
      <c r="H17" s="6" t="s">
        <v>0</v>
      </c>
      <c r="I17" s="6" t="s">
        <v>2</v>
      </c>
      <c r="J17" s="6" t="s">
        <v>3</v>
      </c>
      <c r="K17" s="6" t="s">
        <v>54</v>
      </c>
      <c r="L17" s="6" t="s">
        <v>55</v>
      </c>
      <c r="M17" s="6" t="s">
        <v>56</v>
      </c>
      <c r="O17" s="6" t="s">
        <v>0</v>
      </c>
      <c r="P17" s="6" t="s">
        <v>2</v>
      </c>
      <c r="Q17" s="6" t="s">
        <v>3</v>
      </c>
      <c r="R17" s="6" t="s">
        <v>54</v>
      </c>
      <c r="S17" s="6" t="s">
        <v>55</v>
      </c>
      <c r="T17" s="6" t="s">
        <v>56</v>
      </c>
      <c r="V17" s="6" t="s">
        <v>0</v>
      </c>
      <c r="W17" s="6" t="s">
        <v>2</v>
      </c>
      <c r="X17" s="6" t="s">
        <v>3</v>
      </c>
      <c r="Y17" s="6" t="s">
        <v>54</v>
      </c>
      <c r="Z17" s="6" t="s">
        <v>55</v>
      </c>
      <c r="AA17" s="6" t="s">
        <v>56</v>
      </c>
      <c r="AC17" s="6" t="s">
        <v>0</v>
      </c>
      <c r="AD17" s="6" t="s">
        <v>2</v>
      </c>
      <c r="AE17" s="6" t="s">
        <v>3</v>
      </c>
      <c r="AF17" s="6" t="s">
        <v>54</v>
      </c>
      <c r="AG17" s="6" t="s">
        <v>55</v>
      </c>
      <c r="AH17" s="6" t="s">
        <v>56</v>
      </c>
      <c r="AJ17" s="6" t="s">
        <v>0</v>
      </c>
      <c r="AK17" s="6" t="s">
        <v>2</v>
      </c>
      <c r="AL17" s="6" t="s">
        <v>3</v>
      </c>
      <c r="AM17" s="6" t="s">
        <v>54</v>
      </c>
      <c r="AN17" s="6" t="s">
        <v>55</v>
      </c>
      <c r="AO17" s="6" t="s">
        <v>56</v>
      </c>
      <c r="AQ17" s="6" t="s">
        <v>0</v>
      </c>
      <c r="AR17" s="6" t="s">
        <v>2</v>
      </c>
      <c r="AS17" s="6" t="s">
        <v>3</v>
      </c>
      <c r="AT17" s="6" t="s">
        <v>54</v>
      </c>
      <c r="AU17" s="6" t="s">
        <v>55</v>
      </c>
      <c r="AV17" s="6" t="s">
        <v>56</v>
      </c>
      <c r="AX17" s="6" t="s">
        <v>0</v>
      </c>
      <c r="AY17" s="6" t="s">
        <v>2</v>
      </c>
      <c r="AZ17" s="6" t="s">
        <v>3</v>
      </c>
      <c r="BA17" s="6" t="s">
        <v>54</v>
      </c>
      <c r="BB17" s="6" t="s">
        <v>55</v>
      </c>
      <c r="BC17" s="6" t="s">
        <v>56</v>
      </c>
      <c r="BE17" s="6" t="s">
        <v>0</v>
      </c>
      <c r="BF17" s="6" t="s">
        <v>2</v>
      </c>
      <c r="BG17" s="6" t="s">
        <v>3</v>
      </c>
      <c r="BH17" s="6" t="s">
        <v>54</v>
      </c>
      <c r="BI17" s="6" t="s">
        <v>55</v>
      </c>
      <c r="BJ17" s="6" t="s">
        <v>56</v>
      </c>
      <c r="BL17" s="6" t="s">
        <v>0</v>
      </c>
      <c r="BM17" s="6" t="s">
        <v>2</v>
      </c>
      <c r="BN17" s="6" t="s">
        <v>3</v>
      </c>
      <c r="BO17" s="6" t="s">
        <v>54</v>
      </c>
      <c r="BP17" s="6" t="s">
        <v>55</v>
      </c>
      <c r="BQ17" s="6" t="s">
        <v>56</v>
      </c>
      <c r="BS17" s="6" t="s">
        <v>0</v>
      </c>
      <c r="BT17" s="6" t="s">
        <v>2</v>
      </c>
      <c r="BU17" s="6" t="s">
        <v>3</v>
      </c>
      <c r="BV17" s="6" t="s">
        <v>54</v>
      </c>
      <c r="BW17" s="6" t="s">
        <v>55</v>
      </c>
      <c r="BX17" s="6" t="s">
        <v>56</v>
      </c>
    </row>
    <row r="18" spans="1:76" ht="78" x14ac:dyDescent="0.25">
      <c r="A18" s="7" t="s">
        <v>18</v>
      </c>
      <c r="B18" s="8" t="s">
        <v>40</v>
      </c>
      <c r="C18" s="8" t="s">
        <v>72</v>
      </c>
      <c r="D18" s="8" t="s">
        <v>53</v>
      </c>
      <c r="E18" s="8" t="s">
        <v>41</v>
      </c>
      <c r="F18" s="8" t="s">
        <v>57</v>
      </c>
      <c r="H18" s="1" t="str">
        <f>A18</f>
        <v>ball has traveled</v>
      </c>
      <c r="I18" s="8" t="str">
        <f>$B18</f>
        <v>x
calculated horizontal displacement in m</v>
      </c>
      <c r="J18" s="8" t="str">
        <f>$C18</f>
        <v xml:space="preserve">calculated time t in s to travel indicated displacement </v>
      </c>
      <c r="K18" s="8" t="s">
        <v>53</v>
      </c>
      <c r="L18" s="8" t="str">
        <f>E18</f>
        <v>y
calculated vertical displacement
in m at time t</v>
      </c>
      <c r="M18" s="8" t="s">
        <v>57</v>
      </c>
      <c r="O18" s="1" t="str">
        <f>H18</f>
        <v>ball has traveled</v>
      </c>
      <c r="P18" s="8" t="str">
        <f>$B18</f>
        <v>x
calculated horizontal displacement in m</v>
      </c>
      <c r="Q18" s="8" t="str">
        <f>$C18</f>
        <v xml:space="preserve">calculated time t in s to travel indicated displacement </v>
      </c>
      <c r="R18" s="8" t="s">
        <v>53</v>
      </c>
      <c r="S18" s="8" t="str">
        <f>L18</f>
        <v>y
calculated vertical displacement
in m at time t</v>
      </c>
      <c r="T18" s="8" t="s">
        <v>57</v>
      </c>
      <c r="V18" s="1" t="str">
        <f>O18</f>
        <v>ball has traveled</v>
      </c>
      <c r="W18" s="8" t="str">
        <f>$B18</f>
        <v>x
calculated horizontal displacement in m</v>
      </c>
      <c r="X18" s="8" t="str">
        <f>$C18</f>
        <v xml:space="preserve">calculated time t in s to travel indicated displacement </v>
      </c>
      <c r="Y18" s="8" t="s">
        <v>53</v>
      </c>
      <c r="Z18" s="8" t="str">
        <f>S18</f>
        <v>y
calculated vertical displacement
in m at time t</v>
      </c>
      <c r="AA18" s="8" t="s">
        <v>57</v>
      </c>
      <c r="AC18" s="1" t="str">
        <f>V18</f>
        <v>ball has traveled</v>
      </c>
      <c r="AD18" s="8" t="str">
        <f>$B18</f>
        <v>x
calculated horizontal displacement in m</v>
      </c>
      <c r="AE18" s="8" t="str">
        <f>$C18</f>
        <v xml:space="preserve">calculated time t in s to travel indicated displacement </v>
      </c>
      <c r="AF18" s="8" t="s">
        <v>53</v>
      </c>
      <c r="AG18" s="8" t="str">
        <f>Z18</f>
        <v>y
calculated vertical displacement
in m at time t</v>
      </c>
      <c r="AH18" s="8" t="s">
        <v>57</v>
      </c>
      <c r="AJ18" s="1" t="str">
        <f>AC18</f>
        <v>ball has traveled</v>
      </c>
      <c r="AK18" s="8" t="str">
        <f>$B18</f>
        <v>x
calculated horizontal displacement in m</v>
      </c>
      <c r="AL18" s="8" t="str">
        <f>$C18</f>
        <v xml:space="preserve">calculated time t in s to travel indicated displacement </v>
      </c>
      <c r="AM18" s="8" t="s">
        <v>53</v>
      </c>
      <c r="AN18" s="8" t="str">
        <f>AG18</f>
        <v>y
calculated vertical displacement
in m at time t</v>
      </c>
      <c r="AO18" s="8" t="s">
        <v>57</v>
      </c>
      <c r="AQ18" s="1" t="str">
        <f>AJ18</f>
        <v>ball has traveled</v>
      </c>
      <c r="AR18" s="8" t="str">
        <f>$B18</f>
        <v>x
calculated horizontal displacement in m</v>
      </c>
      <c r="AS18" s="8" t="str">
        <f>$C18</f>
        <v xml:space="preserve">calculated time t in s to travel indicated displacement </v>
      </c>
      <c r="AT18" s="8" t="s">
        <v>53</v>
      </c>
      <c r="AU18" s="8" t="str">
        <f>AN18</f>
        <v>y
calculated vertical displacement
in m at time t</v>
      </c>
      <c r="AV18" s="8" t="s">
        <v>57</v>
      </c>
      <c r="AX18" s="1" t="str">
        <f>AQ18</f>
        <v>ball has traveled</v>
      </c>
      <c r="AY18" s="8" t="str">
        <f>$B18</f>
        <v>x
calculated horizontal displacement in m</v>
      </c>
      <c r="AZ18" s="8" t="str">
        <f>$C18</f>
        <v xml:space="preserve">calculated time t in s to travel indicated displacement </v>
      </c>
      <c r="BA18" s="8" t="s">
        <v>53</v>
      </c>
      <c r="BB18" s="8" t="str">
        <f>AU18</f>
        <v>y
calculated vertical displacement
in m at time t</v>
      </c>
      <c r="BC18" s="8" t="s">
        <v>57</v>
      </c>
      <c r="BE18" s="1" t="str">
        <f>AX18</f>
        <v>ball has traveled</v>
      </c>
      <c r="BF18" s="8" t="str">
        <f>$B18</f>
        <v>x
calculated horizontal displacement in m</v>
      </c>
      <c r="BG18" s="8" t="str">
        <f>$C18</f>
        <v xml:space="preserve">calculated time t in s to travel indicated displacement </v>
      </c>
      <c r="BH18" s="8" t="s">
        <v>53</v>
      </c>
      <c r="BI18" s="8" t="str">
        <f>BB18</f>
        <v>y
calculated vertical displacement
in m at time t</v>
      </c>
      <c r="BJ18" s="8" t="s">
        <v>57</v>
      </c>
      <c r="BL18" s="1" t="str">
        <f>BE18</f>
        <v>ball has traveled</v>
      </c>
      <c r="BM18" s="8" t="str">
        <f>$B18</f>
        <v>x
calculated horizontal displacement in m</v>
      </c>
      <c r="BN18" s="8" t="str">
        <f>$C18</f>
        <v xml:space="preserve">calculated time t in s to travel indicated displacement </v>
      </c>
      <c r="BO18" s="8" t="s">
        <v>53</v>
      </c>
      <c r="BP18" s="8" t="str">
        <f>BI18</f>
        <v>y
calculated vertical displacement
in m at time t</v>
      </c>
      <c r="BQ18" s="8" t="s">
        <v>57</v>
      </c>
      <c r="BS18" s="1" t="str">
        <f>BL18</f>
        <v>ball has traveled</v>
      </c>
      <c r="BT18" s="8" t="str">
        <f>$B18</f>
        <v>x
calculated horizontal displacement in m</v>
      </c>
      <c r="BU18" s="8" t="str">
        <f>$C18</f>
        <v xml:space="preserve">calculated time t in s to travel indicated displacement </v>
      </c>
      <c r="BV18" s="8" t="s">
        <v>53</v>
      </c>
      <c r="BW18" s="8" t="str">
        <f>BP18</f>
        <v>y
calculated vertical displacement
in m at time t</v>
      </c>
      <c r="BX18" s="8" t="s">
        <v>57</v>
      </c>
    </row>
    <row r="19" spans="1:76" x14ac:dyDescent="0.25">
      <c r="A19" s="6" t="s">
        <v>30</v>
      </c>
      <c r="B19" s="9">
        <f>0.25*B22</f>
        <v>0.33500000000000002</v>
      </c>
      <c r="C19" s="9">
        <f>B19/F9</f>
        <v>9.8407296083817042E-2</v>
      </c>
      <c r="D19" s="9">
        <f>B19/C19</f>
        <v>3.4042191314216015</v>
      </c>
      <c r="E19" s="9">
        <f t="shared" ref="E19:E21" si="34">-9.81*C19^2/2</f>
        <v>-4.7500000000000001E-2</v>
      </c>
      <c r="F19" s="9">
        <f>-9.81*C19</f>
        <v>-0.96537557458224521</v>
      </c>
      <c r="H19" s="6" t="s">
        <v>30</v>
      </c>
      <c r="I19" s="9">
        <f>0.25*I22</f>
        <v>0.315</v>
      </c>
      <c r="J19" s="9">
        <f>I19/M9</f>
        <v>0.10708823421952983</v>
      </c>
      <c r="K19" s="9">
        <f>I19/J19</f>
        <v>2.9414996175420458</v>
      </c>
      <c r="L19" s="9">
        <f t="shared" ref="L19:L21" si="35">-9.81*J19^2/2</f>
        <v>-5.6249999999999994E-2</v>
      </c>
      <c r="M19" s="9">
        <f>-9.81*J19</f>
        <v>-1.0505355776935876</v>
      </c>
      <c r="O19" s="6" t="s">
        <v>30</v>
      </c>
      <c r="P19" s="9">
        <f>0.25*P22</f>
        <v>0.42499999999999999</v>
      </c>
      <c r="Q19" s="9">
        <f>P19/T9</f>
        <v>0.10407105703966746</v>
      </c>
      <c r="R19" s="9">
        <f>P19/Q19</f>
        <v>4.083748278236552</v>
      </c>
      <c r="S19" s="9">
        <f t="shared" ref="S19:S21" si="36">-9.81*Q19^2/2</f>
        <v>-5.3124999999999985E-2</v>
      </c>
      <c r="T19" s="9">
        <f>-9.81*Q19</f>
        <v>-1.0209370695591378</v>
      </c>
      <c r="V19" s="6" t="s">
        <v>30</v>
      </c>
      <c r="W19" s="9">
        <f>0.25*W22</f>
        <v>0.36499999999999999</v>
      </c>
      <c r="X19" s="9">
        <f>W19/AA9</f>
        <v>0.10708823421952983</v>
      </c>
      <c r="Y19" s="9">
        <f>W19/X19</f>
        <v>3.4084043187391955</v>
      </c>
      <c r="Z19" s="9">
        <f t="shared" ref="Z19:Z21" si="37">-9.81*X19^2/2</f>
        <v>-5.6249999999999994E-2</v>
      </c>
      <c r="AA19" s="9">
        <f>-9.81*X19</f>
        <v>-1.0505355776935876</v>
      </c>
      <c r="AC19" s="6" t="s">
        <v>30</v>
      </c>
      <c r="AD19" s="9">
        <f>0.25*AD22</f>
        <v>0.315</v>
      </c>
      <c r="AE19" s="9">
        <f>AD19/AH9</f>
        <v>0.10708823421952983</v>
      </c>
      <c r="AF19" s="9">
        <f>AD19/AE19</f>
        <v>2.9414996175420458</v>
      </c>
      <c r="AG19" s="9">
        <f t="shared" ref="AG19:AG21" si="38">-9.81*AE19^2/2</f>
        <v>-5.6249999999999994E-2</v>
      </c>
      <c r="AH19" s="9">
        <f>-9.81*AE19</f>
        <v>-1.0505355776935876</v>
      </c>
      <c r="AJ19" s="6" t="s">
        <v>30</v>
      </c>
      <c r="AK19" s="9">
        <f>0.25*AK22</f>
        <v>0.34499999999999997</v>
      </c>
      <c r="AL19" s="9">
        <f>AK19/AO9</f>
        <v>0.10649163774342213</v>
      </c>
      <c r="AM19" s="9">
        <f>AK19/AL19</f>
        <v>3.2396909965008991</v>
      </c>
      <c r="AN19" s="9">
        <f t="shared" ref="AN19:AN21" si="39">-9.81*AL19^2/2</f>
        <v>-5.5625000000000008E-2</v>
      </c>
      <c r="AO19" s="9">
        <f>-9.81*AL19</f>
        <v>-1.0446829662629711</v>
      </c>
      <c r="AQ19" s="6" t="s">
        <v>30</v>
      </c>
      <c r="AR19" s="9">
        <f>0.25*AR22</f>
        <v>0.35</v>
      </c>
      <c r="AS19" s="9">
        <f>AR19/AV9</f>
        <v>0.10708823421952982</v>
      </c>
      <c r="AT19" s="9">
        <f>AR19/AS19</f>
        <v>3.2683329083800507</v>
      </c>
      <c r="AU19" s="9">
        <f t="shared" ref="AU19:AU21" si="40">-9.81*AS19^2/2</f>
        <v>-5.6249999999999981E-2</v>
      </c>
      <c r="AV19" s="9">
        <f>-9.81*AS19</f>
        <v>-1.0505355776935876</v>
      </c>
      <c r="AX19" s="6" t="s">
        <v>30</v>
      </c>
      <c r="AY19" s="9">
        <f>0.25*AY22</f>
        <v>0.30249999999999999</v>
      </c>
      <c r="AZ19" s="9">
        <f>AY19/BC9</f>
        <v>0.10649163774342212</v>
      </c>
      <c r="BA19" s="9">
        <f>AY19/AZ19</f>
        <v>2.8405986273667305</v>
      </c>
      <c r="BB19" s="9">
        <f t="shared" ref="BB19:BB21" si="41">-9.81*AZ19^2/2</f>
        <v>-5.5624999999999987E-2</v>
      </c>
      <c r="BC19" s="9">
        <f>-9.81*AZ19</f>
        <v>-1.0446829662629711</v>
      </c>
      <c r="BE19" s="6" t="s">
        <v>30</v>
      </c>
      <c r="BF19" s="9">
        <f>0.25*BF22</f>
        <v>0.39250000000000002</v>
      </c>
      <c r="BG19" s="9">
        <f>BF19/BJ9</f>
        <v>0.10649163774342213</v>
      </c>
      <c r="BH19" s="9">
        <f>BF19/BG19</f>
        <v>3.6857354090626173</v>
      </c>
      <c r="BI19" s="9">
        <f t="shared" ref="BI19:BI21" si="42">-9.81*BG19^2/2</f>
        <v>-5.5625000000000008E-2</v>
      </c>
      <c r="BJ19" s="9">
        <f>-9.81*BG19</f>
        <v>-1.0446829662629711</v>
      </c>
      <c r="BL19" s="6" t="s">
        <v>30</v>
      </c>
      <c r="BM19" s="9">
        <f>0.25*BM22</f>
        <v>0.39250000000000002</v>
      </c>
      <c r="BN19" s="9">
        <f>BM19/BQ9</f>
        <v>0.10649163774342213</v>
      </c>
      <c r="BO19" s="9">
        <f>BM19/BN19</f>
        <v>3.6857354090626173</v>
      </c>
      <c r="BP19" s="9">
        <f t="shared" ref="BP19:BP21" si="43">-9.81*BN19^2/2</f>
        <v>-5.5625000000000008E-2</v>
      </c>
      <c r="BQ19" s="9">
        <f>-9.81*BN19</f>
        <v>-1.0446829662629711</v>
      </c>
      <c r="BS19" s="6" t="s">
        <v>30</v>
      </c>
      <c r="BT19" s="9">
        <f>0.25*BT22</f>
        <v>0.36</v>
      </c>
      <c r="BU19" s="9">
        <f>BT19/BX9</f>
        <v>0.10649163774342213</v>
      </c>
      <c r="BV19" s="9">
        <f>BT19/BU19</f>
        <v>3.3805471267835467</v>
      </c>
      <c r="BW19" s="9">
        <f t="shared" ref="BW19:BW21" si="44">-9.81*BU19^2/2</f>
        <v>-5.5625000000000008E-2</v>
      </c>
      <c r="BX19" s="9">
        <f>-9.81*BU19</f>
        <v>-1.0446829662629711</v>
      </c>
    </row>
    <row r="20" spans="1:76" x14ac:dyDescent="0.25">
      <c r="A20" s="6" t="s">
        <v>31</v>
      </c>
      <c r="B20" s="9">
        <f>0.5*B22</f>
        <v>0.67</v>
      </c>
      <c r="C20" s="9">
        <f>B20/F10</f>
        <v>0.19681459216763408</v>
      </c>
      <c r="D20" s="9">
        <f>B20/C20</f>
        <v>3.4042191314216015</v>
      </c>
      <c r="E20" s="9">
        <f t="shared" si="34"/>
        <v>-0.19</v>
      </c>
      <c r="F20" s="9">
        <f t="shared" ref="F20:F22" si="45">-9.81*C20</f>
        <v>-1.9307511491644904</v>
      </c>
      <c r="H20" s="6" t="s">
        <v>31</v>
      </c>
      <c r="I20" s="9">
        <f>0.5*I22</f>
        <v>0.63</v>
      </c>
      <c r="J20" s="9">
        <f>I20/M10</f>
        <v>0.21417646843905966</v>
      </c>
      <c r="K20" s="9">
        <f>I20/J20</f>
        <v>2.9414996175420458</v>
      </c>
      <c r="L20" s="9">
        <f t="shared" si="35"/>
        <v>-0.22499999999999998</v>
      </c>
      <c r="M20" s="9">
        <f t="shared" ref="M20:M22" si="46">-9.81*J20</f>
        <v>-2.1010711553871753</v>
      </c>
      <c r="O20" s="6" t="s">
        <v>31</v>
      </c>
      <c r="P20" s="9">
        <f>0.5*P22</f>
        <v>0.85</v>
      </c>
      <c r="Q20" s="9">
        <f>P20/T10</f>
        <v>0.20814211407933492</v>
      </c>
      <c r="R20" s="9">
        <f>P20/Q20</f>
        <v>4.083748278236552</v>
      </c>
      <c r="S20" s="9">
        <f t="shared" si="36"/>
        <v>-0.21249999999999994</v>
      </c>
      <c r="T20" s="9">
        <f t="shared" ref="T20:T22" si="47">-9.81*Q20</f>
        <v>-2.0418741391182755</v>
      </c>
      <c r="V20" s="6" t="s">
        <v>31</v>
      </c>
      <c r="W20" s="9">
        <f>0.5*W22</f>
        <v>0.73</v>
      </c>
      <c r="X20" s="9">
        <f>W20/AA10</f>
        <v>0.21417646843905966</v>
      </c>
      <c r="Y20" s="9">
        <f>W20/X20</f>
        <v>3.4084043187391955</v>
      </c>
      <c r="Z20" s="9">
        <f t="shared" si="37"/>
        <v>-0.22499999999999998</v>
      </c>
      <c r="AA20" s="9">
        <f t="shared" ref="AA20:AA22" si="48">-9.81*X20</f>
        <v>-2.1010711553871753</v>
      </c>
      <c r="AC20" s="6" t="s">
        <v>31</v>
      </c>
      <c r="AD20" s="9">
        <f>0.5*AD22</f>
        <v>0.63</v>
      </c>
      <c r="AE20" s="9">
        <f>AD20/AH10</f>
        <v>0.21417646843905966</v>
      </c>
      <c r="AF20" s="9">
        <f>AD20/AE20</f>
        <v>2.9414996175420458</v>
      </c>
      <c r="AG20" s="9">
        <f t="shared" si="38"/>
        <v>-0.22499999999999998</v>
      </c>
      <c r="AH20" s="9">
        <f t="shared" ref="AH20:AH22" si="49">-9.81*AE20</f>
        <v>-2.1010711553871753</v>
      </c>
      <c r="AJ20" s="6" t="s">
        <v>31</v>
      </c>
      <c r="AK20" s="9">
        <f>0.5*AK22</f>
        <v>0.69</v>
      </c>
      <c r="AL20" s="9">
        <f>AK20/AO10</f>
        <v>0.21298327548684426</v>
      </c>
      <c r="AM20" s="9">
        <f>AK20/AL20</f>
        <v>3.2396909965008991</v>
      </c>
      <c r="AN20" s="9">
        <f t="shared" si="39"/>
        <v>-0.22250000000000003</v>
      </c>
      <c r="AO20" s="9">
        <f t="shared" ref="AO20:AO22" si="50">-9.81*AL20</f>
        <v>-2.0893659325259422</v>
      </c>
      <c r="AQ20" s="6" t="s">
        <v>31</v>
      </c>
      <c r="AR20" s="9">
        <f>0.5*AR22</f>
        <v>0.7</v>
      </c>
      <c r="AS20" s="9">
        <f>AR20/AV10</f>
        <v>0.21417646843905963</v>
      </c>
      <c r="AT20" s="9">
        <f>AR20/AS20</f>
        <v>3.2683329083800507</v>
      </c>
      <c r="AU20" s="9">
        <f t="shared" si="40"/>
        <v>-0.22499999999999992</v>
      </c>
      <c r="AV20" s="9">
        <f t="shared" ref="AV20:AV22" si="51">-9.81*AS20</f>
        <v>-2.1010711553871753</v>
      </c>
      <c r="AX20" s="6" t="s">
        <v>31</v>
      </c>
      <c r="AY20" s="9">
        <f>0.5*AY22</f>
        <v>0.60499999999999998</v>
      </c>
      <c r="AZ20" s="9">
        <f>AY20/BC10</f>
        <v>0.21298327548684423</v>
      </c>
      <c r="BA20" s="9">
        <f>AY20/AZ20</f>
        <v>2.8405986273667305</v>
      </c>
      <c r="BB20" s="9">
        <f t="shared" si="41"/>
        <v>-0.22249999999999995</v>
      </c>
      <c r="BC20" s="9">
        <f t="shared" ref="BC20:BC22" si="52">-9.81*AZ20</f>
        <v>-2.0893659325259422</v>
      </c>
      <c r="BE20" s="6" t="s">
        <v>31</v>
      </c>
      <c r="BF20" s="9">
        <f>0.5*BF22</f>
        <v>0.78500000000000003</v>
      </c>
      <c r="BG20" s="9">
        <f>BF20/BJ10</f>
        <v>0.21298327548684426</v>
      </c>
      <c r="BH20" s="9">
        <f>BF20/BG20</f>
        <v>3.6857354090626173</v>
      </c>
      <c r="BI20" s="9">
        <f t="shared" si="42"/>
        <v>-0.22250000000000003</v>
      </c>
      <c r="BJ20" s="9">
        <f t="shared" ref="BJ20:BJ22" si="53">-9.81*BG20</f>
        <v>-2.0893659325259422</v>
      </c>
      <c r="BL20" s="6" t="s">
        <v>31</v>
      </c>
      <c r="BM20" s="9">
        <f>0.5*BM22</f>
        <v>0.78500000000000003</v>
      </c>
      <c r="BN20" s="9">
        <f>BM20/BQ10</f>
        <v>0.21298327548684426</v>
      </c>
      <c r="BO20" s="9">
        <f>BM20/BN20</f>
        <v>3.6857354090626173</v>
      </c>
      <c r="BP20" s="9">
        <f t="shared" si="43"/>
        <v>-0.22250000000000003</v>
      </c>
      <c r="BQ20" s="9">
        <f t="shared" ref="BQ20:BQ22" si="54">-9.81*BN20</f>
        <v>-2.0893659325259422</v>
      </c>
      <c r="BS20" s="6" t="s">
        <v>31</v>
      </c>
      <c r="BT20" s="9">
        <f>0.5*BT22</f>
        <v>0.72</v>
      </c>
      <c r="BU20" s="9">
        <f>BT20/BX10</f>
        <v>0.21298327548684426</v>
      </c>
      <c r="BV20" s="9">
        <f>BT20/BU20</f>
        <v>3.3805471267835467</v>
      </c>
      <c r="BW20" s="9">
        <f t="shared" si="44"/>
        <v>-0.22250000000000003</v>
      </c>
      <c r="BX20" s="9">
        <f t="shared" ref="BX20:BX22" si="55">-9.81*BU20</f>
        <v>-2.0893659325259422</v>
      </c>
    </row>
    <row r="21" spans="1:76" x14ac:dyDescent="0.25">
      <c r="A21" s="6" t="s">
        <v>32</v>
      </c>
      <c r="B21" s="9">
        <f>0.75*B22</f>
        <v>1.0050000000000001</v>
      </c>
      <c r="C21" s="9">
        <f>B21/F11</f>
        <v>0.29522188825145113</v>
      </c>
      <c r="D21" s="9">
        <f>B21/C21</f>
        <v>3.4042191314216019</v>
      </c>
      <c r="E21" s="9">
        <f t="shared" si="34"/>
        <v>-0.42750000000000005</v>
      </c>
      <c r="F21" s="9">
        <f t="shared" si="45"/>
        <v>-2.8961267237467356</v>
      </c>
      <c r="H21" s="6" t="s">
        <v>32</v>
      </c>
      <c r="I21" s="9">
        <f>0.75*I22</f>
        <v>0.94500000000000006</v>
      </c>
      <c r="J21" s="9">
        <f>I21/M11</f>
        <v>0.32126470265858947</v>
      </c>
      <c r="K21" s="9">
        <f>I21/J21</f>
        <v>2.9414996175420458</v>
      </c>
      <c r="L21" s="9">
        <f t="shared" si="35"/>
        <v>-0.50624999999999987</v>
      </c>
      <c r="M21" s="9">
        <f t="shared" si="46"/>
        <v>-3.1516067330807629</v>
      </c>
      <c r="O21" s="6" t="s">
        <v>32</v>
      </c>
      <c r="P21" s="9">
        <f>0.75*P22</f>
        <v>1.2749999999999999</v>
      </c>
      <c r="Q21" s="9">
        <f>P21/T11</f>
        <v>0.31221317111900238</v>
      </c>
      <c r="R21" s="9">
        <f>P21/Q21</f>
        <v>4.083748278236552</v>
      </c>
      <c r="S21" s="9">
        <f t="shared" si="36"/>
        <v>-0.47812499999999986</v>
      </c>
      <c r="T21" s="9">
        <f t="shared" si="47"/>
        <v>-3.0628112086774135</v>
      </c>
      <c r="V21" s="6" t="s">
        <v>32</v>
      </c>
      <c r="W21" s="9">
        <f>0.75*W22</f>
        <v>1.095</v>
      </c>
      <c r="X21" s="9">
        <f>W21/AA11</f>
        <v>0.32126470265858953</v>
      </c>
      <c r="Y21" s="9">
        <f>W21/X21</f>
        <v>3.408404318739195</v>
      </c>
      <c r="Z21" s="9">
        <f t="shared" si="37"/>
        <v>-0.50625000000000009</v>
      </c>
      <c r="AA21" s="9">
        <f t="shared" si="48"/>
        <v>-3.1516067330807633</v>
      </c>
      <c r="AC21" s="6" t="s">
        <v>32</v>
      </c>
      <c r="AD21" s="9">
        <f>0.75*AD22</f>
        <v>0.94500000000000006</v>
      </c>
      <c r="AE21" s="9">
        <f>AD21/AH11</f>
        <v>0.32126470265858947</v>
      </c>
      <c r="AF21" s="9">
        <f>AD21/AE21</f>
        <v>2.9414996175420458</v>
      </c>
      <c r="AG21" s="9">
        <f t="shared" si="38"/>
        <v>-0.50624999999999987</v>
      </c>
      <c r="AH21" s="9">
        <f t="shared" si="49"/>
        <v>-3.1516067330807629</v>
      </c>
      <c r="AJ21" s="6" t="s">
        <v>32</v>
      </c>
      <c r="AK21" s="9">
        <f>0.75*AK22</f>
        <v>1.0349999999999999</v>
      </c>
      <c r="AL21" s="9">
        <f>AK21/AO11</f>
        <v>0.31947491323026639</v>
      </c>
      <c r="AM21" s="9">
        <f>AK21/AL21</f>
        <v>3.2396909965008991</v>
      </c>
      <c r="AN21" s="9">
        <f t="shared" si="39"/>
        <v>-0.50062499999999999</v>
      </c>
      <c r="AO21" s="9">
        <f t="shared" si="50"/>
        <v>-3.1340488987889135</v>
      </c>
      <c r="AQ21" s="6" t="s">
        <v>32</v>
      </c>
      <c r="AR21" s="9">
        <f>0.75*AR22</f>
        <v>1.0499999999999998</v>
      </c>
      <c r="AS21" s="9">
        <f>AR21/AV11</f>
        <v>0.32126470265858942</v>
      </c>
      <c r="AT21" s="9">
        <f>AR21/AS21</f>
        <v>3.2683329083800507</v>
      </c>
      <c r="AU21" s="9">
        <f t="shared" si="40"/>
        <v>-0.50624999999999976</v>
      </c>
      <c r="AV21" s="9">
        <f t="shared" si="51"/>
        <v>-3.1516067330807624</v>
      </c>
      <c r="AX21" s="6" t="s">
        <v>32</v>
      </c>
      <c r="AY21" s="9">
        <f>0.75*AY22</f>
        <v>0.90749999999999997</v>
      </c>
      <c r="AZ21" s="9">
        <f>AY21/BC11</f>
        <v>0.31947491323026639</v>
      </c>
      <c r="BA21" s="9">
        <f>AY21/AZ21</f>
        <v>2.8405986273667305</v>
      </c>
      <c r="BB21" s="9">
        <f t="shared" si="41"/>
        <v>-0.50062499999999999</v>
      </c>
      <c r="BC21" s="9">
        <f t="shared" si="52"/>
        <v>-3.1340488987889135</v>
      </c>
      <c r="BE21" s="6" t="s">
        <v>32</v>
      </c>
      <c r="BF21" s="9">
        <f>0.75*BF22</f>
        <v>1.1775</v>
      </c>
      <c r="BG21" s="9">
        <f>BF21/BJ11</f>
        <v>0.31947491323026639</v>
      </c>
      <c r="BH21" s="9">
        <f>BF21/BG21</f>
        <v>3.6857354090626173</v>
      </c>
      <c r="BI21" s="9">
        <f t="shared" si="42"/>
        <v>-0.50062499999999999</v>
      </c>
      <c r="BJ21" s="9">
        <f t="shared" si="53"/>
        <v>-3.1340488987889135</v>
      </c>
      <c r="BL21" s="6" t="s">
        <v>32</v>
      </c>
      <c r="BM21" s="9">
        <f>0.75*BM22</f>
        <v>1.1775</v>
      </c>
      <c r="BN21" s="9">
        <f>BM21/BQ11</f>
        <v>0.31947491323026639</v>
      </c>
      <c r="BO21" s="9">
        <f>BM21/BN21</f>
        <v>3.6857354090626173</v>
      </c>
      <c r="BP21" s="9">
        <f t="shared" si="43"/>
        <v>-0.50062499999999999</v>
      </c>
      <c r="BQ21" s="9">
        <f t="shared" si="54"/>
        <v>-3.1340488987889135</v>
      </c>
      <c r="BS21" s="6" t="s">
        <v>32</v>
      </c>
      <c r="BT21" s="9">
        <f>0.75*BT22</f>
        <v>1.08</v>
      </c>
      <c r="BU21" s="9">
        <f>BT21/BX11</f>
        <v>0.31947491323026644</v>
      </c>
      <c r="BV21" s="9">
        <f>BT21/BU21</f>
        <v>3.3805471267835467</v>
      </c>
      <c r="BW21" s="9">
        <f t="shared" si="44"/>
        <v>-0.50062500000000021</v>
      </c>
      <c r="BX21" s="9">
        <f t="shared" si="55"/>
        <v>-3.1340488987889139</v>
      </c>
    </row>
    <row r="22" spans="1:76" x14ac:dyDescent="0.25">
      <c r="A22" s="6" t="s">
        <v>33</v>
      </c>
      <c r="B22" s="9">
        <f>E3</f>
        <v>1.34</v>
      </c>
      <c r="C22" s="9">
        <f>B22/F12</f>
        <v>0.39362918433526817</v>
      </c>
      <c r="D22" s="9">
        <f>F12</f>
        <v>3.4042191314216015</v>
      </c>
      <c r="E22" s="9">
        <f>B3</f>
        <v>-0.76</v>
      </c>
      <c r="F22" s="9">
        <f t="shared" si="45"/>
        <v>-3.8615022983289808</v>
      </c>
      <c r="H22" s="6" t="s">
        <v>33</v>
      </c>
      <c r="I22" s="9">
        <f>L3</f>
        <v>1.26</v>
      </c>
      <c r="J22" s="9">
        <f>I22/M12</f>
        <v>0.42835293687811932</v>
      </c>
      <c r="K22" s="9">
        <f>M12</f>
        <v>2.9414996175420458</v>
      </c>
      <c r="L22" s="9">
        <f>I3</f>
        <v>-0.9</v>
      </c>
      <c r="M22" s="9">
        <f t="shared" si="46"/>
        <v>-4.2021423107743505</v>
      </c>
      <c r="O22" s="6" t="s">
        <v>33</v>
      </c>
      <c r="P22" s="9">
        <f>S3</f>
        <v>1.7</v>
      </c>
      <c r="Q22" s="9">
        <f>P22/T12</f>
        <v>0.41628422815866983</v>
      </c>
      <c r="R22" s="9">
        <f>T12</f>
        <v>4.083748278236552</v>
      </c>
      <c r="S22" s="9">
        <f>P3</f>
        <v>-0.85</v>
      </c>
      <c r="T22" s="9">
        <f t="shared" si="47"/>
        <v>-4.0837482782365511</v>
      </c>
      <c r="V22" s="6" t="s">
        <v>33</v>
      </c>
      <c r="W22" s="9">
        <f>Z3</f>
        <v>1.46</v>
      </c>
      <c r="X22" s="9">
        <f>W22/AA12</f>
        <v>0.42835293687811932</v>
      </c>
      <c r="Y22" s="9">
        <f>AA12</f>
        <v>3.4084043187391955</v>
      </c>
      <c r="Z22" s="9">
        <f>W3</f>
        <v>-0.9</v>
      </c>
      <c r="AA22" s="9">
        <f t="shared" si="48"/>
        <v>-4.2021423107743505</v>
      </c>
      <c r="AC22" s="6" t="s">
        <v>33</v>
      </c>
      <c r="AD22" s="9">
        <f>AG3</f>
        <v>1.26</v>
      </c>
      <c r="AE22" s="9">
        <f>AD22/AH12</f>
        <v>0.42835293687811932</v>
      </c>
      <c r="AF22" s="9">
        <f>AH12</f>
        <v>2.9414996175420458</v>
      </c>
      <c r="AG22" s="9">
        <f>AD3</f>
        <v>-0.9</v>
      </c>
      <c r="AH22" s="9">
        <f t="shared" si="49"/>
        <v>-4.2021423107743505</v>
      </c>
      <c r="AJ22" s="6" t="s">
        <v>33</v>
      </c>
      <c r="AK22" s="9">
        <f>AN3</f>
        <v>1.38</v>
      </c>
      <c r="AL22" s="9">
        <f>AK22/AO12</f>
        <v>0.42596655097368852</v>
      </c>
      <c r="AM22" s="9">
        <f>AO12</f>
        <v>3.2396909965008991</v>
      </c>
      <c r="AN22" s="9">
        <f>AK3</f>
        <v>-0.89</v>
      </c>
      <c r="AO22" s="9">
        <f t="shared" si="50"/>
        <v>-4.1787318650518843</v>
      </c>
      <c r="AQ22" s="6" t="s">
        <v>33</v>
      </c>
      <c r="AR22" s="9">
        <f>AU3</f>
        <v>1.4</v>
      </c>
      <c r="AS22" s="9">
        <f>AR22/AV12</f>
        <v>0.42835293687811926</v>
      </c>
      <c r="AT22" s="9">
        <f>AV12</f>
        <v>3.2683329083800507</v>
      </c>
      <c r="AU22" s="9">
        <f>AR3</f>
        <v>-0.9</v>
      </c>
      <c r="AV22" s="9">
        <f t="shared" si="51"/>
        <v>-4.2021423107743505</v>
      </c>
      <c r="AX22" s="6" t="s">
        <v>33</v>
      </c>
      <c r="AY22" s="9">
        <f>BB3</f>
        <v>1.21</v>
      </c>
      <c r="AZ22" s="9">
        <f>AY22/BC12</f>
        <v>0.42596655097368846</v>
      </c>
      <c r="BA22" s="9">
        <f>BC12</f>
        <v>2.8405986273667305</v>
      </c>
      <c r="BB22" s="9">
        <f>AY3</f>
        <v>-0.89</v>
      </c>
      <c r="BC22" s="9">
        <f t="shared" si="52"/>
        <v>-4.1787318650518843</v>
      </c>
      <c r="BE22" s="6" t="s">
        <v>33</v>
      </c>
      <c r="BF22" s="9">
        <f>BI3</f>
        <v>1.57</v>
      </c>
      <c r="BG22" s="9">
        <f>BF22/BJ12</f>
        <v>0.42596655097368852</v>
      </c>
      <c r="BH22" s="9">
        <f>BJ12</f>
        <v>3.6857354090626173</v>
      </c>
      <c r="BI22" s="9">
        <f>BF3</f>
        <v>-0.89</v>
      </c>
      <c r="BJ22" s="9">
        <f t="shared" si="53"/>
        <v>-4.1787318650518843</v>
      </c>
      <c r="BL22" s="6" t="s">
        <v>33</v>
      </c>
      <c r="BM22" s="9">
        <f>BP3</f>
        <v>1.57</v>
      </c>
      <c r="BN22" s="9">
        <f>BM22/BQ12</f>
        <v>0.42596655097368852</v>
      </c>
      <c r="BO22" s="9">
        <f>BQ12</f>
        <v>3.6857354090626173</v>
      </c>
      <c r="BP22" s="9">
        <f>BM3</f>
        <v>-0.89</v>
      </c>
      <c r="BQ22" s="9">
        <f t="shared" si="54"/>
        <v>-4.1787318650518843</v>
      </c>
      <c r="BS22" s="6" t="s">
        <v>33</v>
      </c>
      <c r="BT22" s="9">
        <f>BW3</f>
        <v>1.44</v>
      </c>
      <c r="BU22" s="9">
        <f>BT22/BX12</f>
        <v>0.42596655097368852</v>
      </c>
      <c r="BV22" s="9">
        <f>BX12</f>
        <v>3.3805471267835467</v>
      </c>
      <c r="BW22" s="9">
        <f>BT3</f>
        <v>-0.89</v>
      </c>
      <c r="BX22" s="9">
        <f t="shared" si="55"/>
        <v>-4.1787318650518843</v>
      </c>
    </row>
    <row r="25" spans="1:76" x14ac:dyDescent="0.25">
      <c r="A25" s="20" t="s">
        <v>42</v>
      </c>
      <c r="B25" s="20"/>
      <c r="C25" s="20"/>
      <c r="E25" s="4" t="str">
        <f>E1</f>
        <v>Group 1</v>
      </c>
      <c r="H25" s="20" t="str">
        <f>A25</f>
        <v>Table 4 Ball x and y Position Coordinates</v>
      </c>
      <c r="I25" s="20"/>
      <c r="J25" s="20"/>
      <c r="L25" s="4" t="str">
        <f>L1</f>
        <v>Group 2</v>
      </c>
      <c r="O25" s="20" t="str">
        <f>A25</f>
        <v>Table 4 Ball x and y Position Coordinates</v>
      </c>
      <c r="P25" s="20"/>
      <c r="Q25" s="20"/>
      <c r="S25" s="4" t="str">
        <f>S1</f>
        <v>Group 3</v>
      </c>
      <c r="V25" s="20" t="str">
        <f>A25</f>
        <v>Table 4 Ball x and y Position Coordinates</v>
      </c>
      <c r="W25" s="20"/>
      <c r="X25" s="20"/>
      <c r="Z25" s="4" t="str">
        <f>Z1</f>
        <v>Group 4</v>
      </c>
      <c r="AC25" s="20" t="str">
        <f>A25</f>
        <v>Table 4 Ball x and y Position Coordinates</v>
      </c>
      <c r="AD25" s="20"/>
      <c r="AE25" s="20"/>
      <c r="AG25" s="4" t="str">
        <f>AG1</f>
        <v>Group 5</v>
      </c>
      <c r="AJ25" s="20" t="str">
        <f>A25</f>
        <v>Table 4 Ball x and y Position Coordinates</v>
      </c>
      <c r="AK25" s="20"/>
      <c r="AL25" s="20"/>
      <c r="AN25" s="4" t="str">
        <f>AN1</f>
        <v>Group 6</v>
      </c>
      <c r="AQ25" s="20" t="str">
        <f>A25</f>
        <v>Table 4 Ball x and y Position Coordinates</v>
      </c>
      <c r="AR25" s="20"/>
      <c r="AS25" s="20"/>
      <c r="AU25" s="4" t="str">
        <f>AU1</f>
        <v>Group 7</v>
      </c>
      <c r="AX25" s="20" t="str">
        <f>H25</f>
        <v>Table 4 Ball x and y Position Coordinates</v>
      </c>
      <c r="AY25" s="20"/>
      <c r="AZ25" s="20"/>
      <c r="BB25" s="4" t="str">
        <f>BB1</f>
        <v>Group 8</v>
      </c>
      <c r="BE25" s="20" t="str">
        <f>O25</f>
        <v>Table 4 Ball x and y Position Coordinates</v>
      </c>
      <c r="BF25" s="20"/>
      <c r="BG25" s="20"/>
      <c r="BI25" s="4" t="str">
        <f>BI1</f>
        <v>Group 9</v>
      </c>
      <c r="BL25" s="20" t="str">
        <f>V25</f>
        <v>Table 4 Ball x and y Position Coordinates</v>
      </c>
      <c r="BM25" s="20"/>
      <c r="BN25" s="20"/>
      <c r="BP25" s="4" t="str">
        <f>BP1</f>
        <v>Group 10</v>
      </c>
      <c r="BS25" s="20" t="str">
        <f>AC25</f>
        <v>Table 4 Ball x and y Position Coordinates</v>
      </c>
      <c r="BT25" s="20"/>
      <c r="BU25" s="20"/>
      <c r="BW25" s="4" t="str">
        <f>BW1</f>
        <v>Group 11</v>
      </c>
    </row>
    <row r="27" spans="1:76" x14ac:dyDescent="0.25">
      <c r="A27" s="10" t="s">
        <v>0</v>
      </c>
      <c r="B27" s="10" t="s">
        <v>2</v>
      </c>
      <c r="C27" s="6" t="s">
        <v>3</v>
      </c>
      <c r="H27" s="10" t="s">
        <v>0</v>
      </c>
      <c r="I27" s="10" t="s">
        <v>2</v>
      </c>
      <c r="J27" s="6" t="s">
        <v>3</v>
      </c>
      <c r="O27" s="10" t="s">
        <v>0</v>
      </c>
      <c r="P27" s="10" t="s">
        <v>2</v>
      </c>
      <c r="Q27" s="6" t="s">
        <v>3</v>
      </c>
      <c r="V27" s="10" t="s">
        <v>0</v>
      </c>
      <c r="W27" s="10" t="s">
        <v>2</v>
      </c>
      <c r="X27" s="6" t="s">
        <v>3</v>
      </c>
      <c r="AC27" s="10" t="s">
        <v>0</v>
      </c>
      <c r="AD27" s="10" t="s">
        <v>2</v>
      </c>
      <c r="AE27" s="6" t="s">
        <v>3</v>
      </c>
      <c r="AJ27" s="10" t="s">
        <v>0</v>
      </c>
      <c r="AK27" s="10" t="s">
        <v>2</v>
      </c>
      <c r="AL27" s="6" t="s">
        <v>3</v>
      </c>
      <c r="AQ27" s="10" t="s">
        <v>0</v>
      </c>
      <c r="AR27" s="10" t="s">
        <v>2</v>
      </c>
      <c r="AS27" s="6" t="s">
        <v>3</v>
      </c>
      <c r="AX27" s="10" t="s">
        <v>0</v>
      </c>
      <c r="AY27" s="10" t="s">
        <v>2</v>
      </c>
      <c r="AZ27" s="6" t="s">
        <v>3</v>
      </c>
      <c r="BE27" s="10" t="s">
        <v>0</v>
      </c>
      <c r="BF27" s="10" t="s">
        <v>2</v>
      </c>
      <c r="BG27" s="6" t="s">
        <v>3</v>
      </c>
      <c r="BL27" s="10" t="s">
        <v>0</v>
      </c>
      <c r="BM27" s="10" t="s">
        <v>2</v>
      </c>
      <c r="BN27" s="6" t="s">
        <v>3</v>
      </c>
      <c r="BS27" s="10" t="s">
        <v>0</v>
      </c>
      <c r="BT27" s="10" t="s">
        <v>2</v>
      </c>
      <c r="BU27" s="6" t="s">
        <v>3</v>
      </c>
    </row>
    <row r="28" spans="1:76" x14ac:dyDescent="0.25">
      <c r="A28" s="10" t="s">
        <v>25</v>
      </c>
      <c r="B28" s="10" t="s">
        <v>23</v>
      </c>
      <c r="C28" s="6" t="s">
        <v>24</v>
      </c>
      <c r="H28" s="10" t="s">
        <v>25</v>
      </c>
      <c r="I28" s="10" t="s">
        <v>23</v>
      </c>
      <c r="J28" s="6" t="s">
        <v>24</v>
      </c>
      <c r="O28" s="10" t="s">
        <v>25</v>
      </c>
      <c r="P28" s="10" t="s">
        <v>23</v>
      </c>
      <c r="Q28" s="6" t="s">
        <v>24</v>
      </c>
      <c r="V28" s="10" t="s">
        <v>25</v>
      </c>
      <c r="W28" s="10" t="s">
        <v>23</v>
      </c>
      <c r="X28" s="6" t="s">
        <v>24</v>
      </c>
      <c r="AC28" s="10" t="s">
        <v>25</v>
      </c>
      <c r="AD28" s="10" t="s">
        <v>23</v>
      </c>
      <c r="AE28" s="6" t="s">
        <v>24</v>
      </c>
      <c r="AJ28" s="10" t="s">
        <v>25</v>
      </c>
      <c r="AK28" s="10" t="s">
        <v>23</v>
      </c>
      <c r="AL28" s="6" t="s">
        <v>24</v>
      </c>
      <c r="AQ28" s="10" t="s">
        <v>25</v>
      </c>
      <c r="AR28" s="10" t="s">
        <v>23</v>
      </c>
      <c r="AS28" s="6" t="s">
        <v>24</v>
      </c>
      <c r="AX28" s="10" t="s">
        <v>25</v>
      </c>
      <c r="AY28" s="10" t="s">
        <v>23</v>
      </c>
      <c r="AZ28" s="6" t="s">
        <v>24</v>
      </c>
      <c r="BE28" s="10" t="s">
        <v>25</v>
      </c>
      <c r="BF28" s="10" t="s">
        <v>23</v>
      </c>
      <c r="BG28" s="6" t="s">
        <v>24</v>
      </c>
      <c r="BL28" s="10" t="s">
        <v>25</v>
      </c>
      <c r="BM28" s="10" t="s">
        <v>23</v>
      </c>
      <c r="BN28" s="6" t="s">
        <v>24</v>
      </c>
      <c r="BS28" s="10" t="s">
        <v>25</v>
      </c>
      <c r="BT28" s="10" t="s">
        <v>23</v>
      </c>
      <c r="BU28" s="6" t="s">
        <v>24</v>
      </c>
    </row>
    <row r="29" spans="1:76" x14ac:dyDescent="0.25">
      <c r="A29" s="11" t="s">
        <v>26</v>
      </c>
      <c r="B29" s="9">
        <f>E9</f>
        <v>0.67</v>
      </c>
      <c r="C29" s="9">
        <f>B9</f>
        <v>-0.19</v>
      </c>
      <c r="H29" s="11" t="s">
        <v>26</v>
      </c>
      <c r="I29" s="9">
        <f>L9</f>
        <v>0.63</v>
      </c>
      <c r="J29" s="9">
        <f>I9</f>
        <v>-0.22500000000000001</v>
      </c>
      <c r="O29" s="11" t="s">
        <v>26</v>
      </c>
      <c r="P29" s="9">
        <f>S9</f>
        <v>0.85000000000000009</v>
      </c>
      <c r="Q29" s="9">
        <f>P9</f>
        <v>-0.21249999999999999</v>
      </c>
      <c r="V29" s="11" t="s">
        <v>26</v>
      </c>
      <c r="W29" s="9">
        <f>Z9</f>
        <v>0.73</v>
      </c>
      <c r="X29" s="9">
        <f>W9</f>
        <v>-0.22500000000000001</v>
      </c>
      <c r="AC29" s="11" t="s">
        <v>26</v>
      </c>
      <c r="AD29" s="9">
        <f>AG9</f>
        <v>0.63</v>
      </c>
      <c r="AE29" s="9">
        <f>AD9</f>
        <v>-0.22500000000000001</v>
      </c>
      <c r="AJ29" s="11" t="s">
        <v>26</v>
      </c>
      <c r="AK29" s="9">
        <f>AN9</f>
        <v>0.69</v>
      </c>
      <c r="AL29" s="9">
        <f>AK9</f>
        <v>-0.2225</v>
      </c>
      <c r="AQ29" s="11" t="s">
        <v>26</v>
      </c>
      <c r="AR29" s="9">
        <f>AU9</f>
        <v>0.7</v>
      </c>
      <c r="AS29" s="9">
        <f>AR9</f>
        <v>-0.22500000000000001</v>
      </c>
      <c r="AX29" s="11" t="s">
        <v>26</v>
      </c>
      <c r="AY29" s="9">
        <f>BB9</f>
        <v>0.60499999999999998</v>
      </c>
      <c r="AZ29" s="9">
        <f>AY9</f>
        <v>-0.2225</v>
      </c>
      <c r="BE29" s="11" t="s">
        <v>26</v>
      </c>
      <c r="BF29" s="9">
        <f>BI9</f>
        <v>0.78500000000000003</v>
      </c>
      <c r="BG29" s="9">
        <f>BF9</f>
        <v>-0.2225</v>
      </c>
      <c r="BL29" s="11" t="s">
        <v>26</v>
      </c>
      <c r="BM29" s="9">
        <f>BP9</f>
        <v>0.78500000000000003</v>
      </c>
      <c r="BN29" s="9">
        <f>BM9</f>
        <v>-0.2225</v>
      </c>
      <c r="BS29" s="11" t="s">
        <v>26</v>
      </c>
      <c r="BT29" s="9">
        <f>BW9</f>
        <v>0.72</v>
      </c>
      <c r="BU29" s="9">
        <f>BT9</f>
        <v>-0.2225</v>
      </c>
    </row>
    <row r="30" spans="1:76" x14ac:dyDescent="0.25">
      <c r="A30" s="11" t="s">
        <v>27</v>
      </c>
      <c r="B30" s="9">
        <f>E10</f>
        <v>0.94752308678997377</v>
      </c>
      <c r="C30" s="9">
        <f>B10</f>
        <v>-0.38</v>
      </c>
      <c r="H30" s="11" t="s">
        <v>27</v>
      </c>
      <c r="I30" s="9">
        <f>L10</f>
        <v>0.89095454429504994</v>
      </c>
      <c r="J30" s="9">
        <f>I10</f>
        <v>-0.45</v>
      </c>
      <c r="O30" s="11" t="s">
        <v>27</v>
      </c>
      <c r="P30" s="9">
        <f>S10</f>
        <v>1.2020815280171309</v>
      </c>
      <c r="Q30" s="9">
        <f>P10</f>
        <v>-0.42499999999999999</v>
      </c>
      <c r="V30" s="11" t="s">
        <v>27</v>
      </c>
      <c r="W30" s="9">
        <f>Z10</f>
        <v>1.0323759005323594</v>
      </c>
      <c r="X30" s="9">
        <f>W10</f>
        <v>-0.45</v>
      </c>
      <c r="AC30" s="11" t="s">
        <v>27</v>
      </c>
      <c r="AD30" s="9">
        <f>AG10</f>
        <v>0.89095454429504994</v>
      </c>
      <c r="AE30" s="9">
        <f>AD10</f>
        <v>-0.45</v>
      </c>
      <c r="AJ30" s="11" t="s">
        <v>27</v>
      </c>
      <c r="AK30" s="9">
        <f>AN10</f>
        <v>0.97580735803743557</v>
      </c>
      <c r="AL30" s="9">
        <f>AK10</f>
        <v>-0.44500000000000001</v>
      </c>
      <c r="AQ30" s="11" t="s">
        <v>27</v>
      </c>
      <c r="AR30" s="9">
        <f>AU10</f>
        <v>0.98994949366116658</v>
      </c>
      <c r="AS30" s="9">
        <f>AR10</f>
        <v>-0.45</v>
      </c>
      <c r="AX30" s="11" t="s">
        <v>27</v>
      </c>
      <c r="AY30" s="9">
        <f>BB10</f>
        <v>0.85559920523572253</v>
      </c>
      <c r="AZ30" s="9">
        <f>AY10</f>
        <v>-0.44500000000000001</v>
      </c>
      <c r="BE30" s="11" t="s">
        <v>27</v>
      </c>
      <c r="BF30" s="9">
        <f>BI10</f>
        <v>1.1101576464628797</v>
      </c>
      <c r="BG30" s="9">
        <f>BF10</f>
        <v>-0.44500000000000001</v>
      </c>
      <c r="BL30" s="11" t="s">
        <v>27</v>
      </c>
      <c r="BM30" s="9">
        <f>BP10</f>
        <v>1.1101576464628797</v>
      </c>
      <c r="BN30" s="9">
        <f>BM10</f>
        <v>-0.44500000000000001</v>
      </c>
      <c r="BS30" s="11" t="s">
        <v>27</v>
      </c>
      <c r="BT30" s="9">
        <f>BW10</f>
        <v>1.0182337649086284</v>
      </c>
      <c r="BU30" s="9">
        <f>BT10</f>
        <v>-0.44500000000000001</v>
      </c>
    </row>
    <row r="31" spans="1:76" x14ac:dyDescent="0.25">
      <c r="A31" s="11" t="s">
        <v>28</v>
      </c>
      <c r="B31" s="9">
        <f>E11</f>
        <v>1.1604740410711478</v>
      </c>
      <c r="C31" s="9">
        <f>B11</f>
        <v>-0.57000000000000006</v>
      </c>
      <c r="H31" s="11" t="s">
        <v>28</v>
      </c>
      <c r="I31" s="9">
        <f>L11</f>
        <v>1.0911920087683928</v>
      </c>
      <c r="J31" s="9">
        <f>I11</f>
        <v>-0.67500000000000004</v>
      </c>
      <c r="O31" s="11" t="s">
        <v>28</v>
      </c>
      <c r="P31" s="9">
        <f>S11</f>
        <v>1.4722431864335457</v>
      </c>
      <c r="Q31" s="9">
        <f>P11</f>
        <v>-0.63749999999999996</v>
      </c>
      <c r="V31" s="11" t="s">
        <v>28</v>
      </c>
      <c r="W31" s="9">
        <f>Z11</f>
        <v>1.2643970895252803</v>
      </c>
      <c r="X31" s="9">
        <f>W11</f>
        <v>-0.67500000000000004</v>
      </c>
      <c r="AC31" s="11" t="s">
        <v>28</v>
      </c>
      <c r="AD31" s="9">
        <f>AG11</f>
        <v>1.0911920087683928</v>
      </c>
      <c r="AE31" s="9">
        <f>AD11</f>
        <v>-0.67500000000000004</v>
      </c>
      <c r="AJ31" s="11" t="s">
        <v>28</v>
      </c>
      <c r="AK31" s="9">
        <f>AN11</f>
        <v>1.1951150572225253</v>
      </c>
      <c r="AL31" s="9">
        <f>AK11</f>
        <v>-0.66749999999999998</v>
      </c>
      <c r="AQ31" s="11" t="s">
        <v>28</v>
      </c>
      <c r="AR31" s="9">
        <f>AU11</f>
        <v>1.2124355652982142</v>
      </c>
      <c r="AS31" s="9">
        <f>AR11</f>
        <v>-0.67500000000000004</v>
      </c>
      <c r="AX31" s="11" t="s">
        <v>28</v>
      </c>
      <c r="AY31" s="9">
        <f>BB11</f>
        <v>1.0478907385791707</v>
      </c>
      <c r="AZ31" s="9">
        <f>AY11</f>
        <v>-0.66749999999999998</v>
      </c>
      <c r="BE31" s="11" t="s">
        <v>28</v>
      </c>
      <c r="BF31" s="9">
        <f>BI11</f>
        <v>1.3596598839415688</v>
      </c>
      <c r="BG31" s="9">
        <f>BF11</f>
        <v>-0.66749999999999998</v>
      </c>
      <c r="BL31" s="11" t="s">
        <v>28</v>
      </c>
      <c r="BM31" s="9">
        <f>BP11</f>
        <v>1.3596598839415688</v>
      </c>
      <c r="BN31" s="9">
        <f>BM11</f>
        <v>-0.66749999999999998</v>
      </c>
      <c r="BS31" s="11" t="s">
        <v>28</v>
      </c>
      <c r="BT31" s="9">
        <f>BW11</f>
        <v>1.2470765814495914</v>
      </c>
      <c r="BU31" s="9">
        <f>BT11</f>
        <v>-0.66749999999999998</v>
      </c>
    </row>
    <row r="32" spans="1:76" x14ac:dyDescent="0.25">
      <c r="A32" s="11" t="s">
        <v>29</v>
      </c>
      <c r="B32" s="9">
        <f>E12</f>
        <v>1.34</v>
      </c>
      <c r="C32" s="9">
        <f>B12</f>
        <v>-0.76</v>
      </c>
      <c r="H32" s="11" t="s">
        <v>29</v>
      </c>
      <c r="I32" s="9">
        <f>L12</f>
        <v>1.26</v>
      </c>
      <c r="J32" s="9">
        <f>I12</f>
        <v>-0.9</v>
      </c>
      <c r="O32" s="11" t="s">
        <v>29</v>
      </c>
      <c r="P32" s="9">
        <f>S12</f>
        <v>1.7</v>
      </c>
      <c r="Q32" s="9">
        <f>P12</f>
        <v>-0.85</v>
      </c>
      <c r="V32" s="11" t="s">
        <v>29</v>
      </c>
      <c r="W32" s="9">
        <f>Z12</f>
        <v>1.46</v>
      </c>
      <c r="X32" s="9">
        <f>W12</f>
        <v>-0.9</v>
      </c>
      <c r="AC32" s="11" t="s">
        <v>29</v>
      </c>
      <c r="AD32" s="9">
        <f>AG12</f>
        <v>1.26</v>
      </c>
      <c r="AE32" s="9">
        <f>AD12</f>
        <v>-0.9</v>
      </c>
      <c r="AJ32" s="11" t="s">
        <v>29</v>
      </c>
      <c r="AK32" s="9">
        <f>AN12</f>
        <v>1.38</v>
      </c>
      <c r="AL32" s="9">
        <f>AK12</f>
        <v>-0.89</v>
      </c>
      <c r="AQ32" s="11" t="s">
        <v>29</v>
      </c>
      <c r="AR32" s="9">
        <f>AU12</f>
        <v>1.4</v>
      </c>
      <c r="AS32" s="9">
        <f>AR12</f>
        <v>-0.9</v>
      </c>
      <c r="AX32" s="11" t="s">
        <v>29</v>
      </c>
      <c r="AY32" s="9">
        <f>BB12</f>
        <v>1.21</v>
      </c>
      <c r="AZ32" s="9">
        <f>AY12</f>
        <v>-0.89</v>
      </c>
      <c r="BE32" s="11" t="s">
        <v>29</v>
      </c>
      <c r="BF32" s="9">
        <f>BI12</f>
        <v>1.57</v>
      </c>
      <c r="BG32" s="9">
        <f>BF12</f>
        <v>-0.89</v>
      </c>
      <c r="BL32" s="11" t="s">
        <v>29</v>
      </c>
      <c r="BM32" s="9">
        <f>BP12</f>
        <v>1.57</v>
      </c>
      <c r="BN32" s="9">
        <f>BM12</f>
        <v>-0.89</v>
      </c>
      <c r="BS32" s="11" t="s">
        <v>29</v>
      </c>
      <c r="BT32" s="9">
        <f>BW12</f>
        <v>1.44</v>
      </c>
      <c r="BU32" s="9">
        <f>BT12</f>
        <v>-0.89</v>
      </c>
    </row>
    <row r="33" spans="1:75" x14ac:dyDescent="0.25">
      <c r="A33" s="11" t="s">
        <v>30</v>
      </c>
      <c r="B33" s="9">
        <f>B19</f>
        <v>0.33500000000000002</v>
      </c>
      <c r="C33" s="9">
        <f>E19</f>
        <v>-4.7500000000000001E-2</v>
      </c>
      <c r="H33" s="11" t="s">
        <v>30</v>
      </c>
      <c r="I33" s="9">
        <f>I19</f>
        <v>0.315</v>
      </c>
      <c r="J33" s="9">
        <f>L19</f>
        <v>-5.6249999999999994E-2</v>
      </c>
      <c r="O33" s="11" t="s">
        <v>30</v>
      </c>
      <c r="P33" s="9">
        <f>P19</f>
        <v>0.42499999999999999</v>
      </c>
      <c r="Q33" s="9">
        <f>S19</f>
        <v>-5.3124999999999985E-2</v>
      </c>
      <c r="V33" s="11" t="s">
        <v>30</v>
      </c>
      <c r="W33" s="9">
        <f>W19</f>
        <v>0.36499999999999999</v>
      </c>
      <c r="X33" s="9">
        <f>Z19</f>
        <v>-5.6249999999999994E-2</v>
      </c>
      <c r="AC33" s="11" t="s">
        <v>30</v>
      </c>
      <c r="AD33" s="9">
        <f>AD19</f>
        <v>0.315</v>
      </c>
      <c r="AE33" s="9">
        <f>AG19</f>
        <v>-5.6249999999999994E-2</v>
      </c>
      <c r="AJ33" s="11" t="s">
        <v>30</v>
      </c>
      <c r="AK33" s="9">
        <f>AK19</f>
        <v>0.34499999999999997</v>
      </c>
      <c r="AL33" s="9">
        <f>AN19</f>
        <v>-5.5625000000000008E-2</v>
      </c>
      <c r="AQ33" s="11" t="s">
        <v>30</v>
      </c>
      <c r="AR33" s="9">
        <f>AR19</f>
        <v>0.35</v>
      </c>
      <c r="AS33" s="9">
        <f>AU19</f>
        <v>-5.6249999999999981E-2</v>
      </c>
      <c r="AX33" s="11" t="s">
        <v>30</v>
      </c>
      <c r="AY33" s="9">
        <f>AY19</f>
        <v>0.30249999999999999</v>
      </c>
      <c r="AZ33" s="9">
        <f>BB19</f>
        <v>-5.5624999999999987E-2</v>
      </c>
      <c r="BE33" s="11" t="s">
        <v>30</v>
      </c>
      <c r="BF33" s="9">
        <f>BF19</f>
        <v>0.39250000000000002</v>
      </c>
      <c r="BG33" s="9">
        <f>BI19</f>
        <v>-5.5625000000000008E-2</v>
      </c>
      <c r="BL33" s="11" t="s">
        <v>30</v>
      </c>
      <c r="BM33" s="9">
        <f>BM19</f>
        <v>0.39250000000000002</v>
      </c>
      <c r="BN33" s="9">
        <f>BP19</f>
        <v>-5.5625000000000008E-2</v>
      </c>
      <c r="BS33" s="11" t="s">
        <v>30</v>
      </c>
      <c r="BT33" s="9">
        <f>BT19</f>
        <v>0.36</v>
      </c>
      <c r="BU33" s="9">
        <f>BW19</f>
        <v>-5.5625000000000008E-2</v>
      </c>
    </row>
    <row r="34" spans="1:75" x14ac:dyDescent="0.25">
      <c r="A34" s="11" t="s">
        <v>31</v>
      </c>
      <c r="B34" s="9">
        <f>B20</f>
        <v>0.67</v>
      </c>
      <c r="C34" s="9">
        <f>E20</f>
        <v>-0.19</v>
      </c>
      <c r="H34" s="11" t="s">
        <v>31</v>
      </c>
      <c r="I34" s="9">
        <f>I20</f>
        <v>0.63</v>
      </c>
      <c r="J34" s="9">
        <f>L20</f>
        <v>-0.22499999999999998</v>
      </c>
      <c r="O34" s="11" t="s">
        <v>31</v>
      </c>
      <c r="P34" s="9">
        <f>P20</f>
        <v>0.85</v>
      </c>
      <c r="Q34" s="9">
        <f>S20</f>
        <v>-0.21249999999999994</v>
      </c>
      <c r="V34" s="11" t="s">
        <v>31</v>
      </c>
      <c r="W34" s="9">
        <f>W20</f>
        <v>0.73</v>
      </c>
      <c r="X34" s="9">
        <f>Z20</f>
        <v>-0.22499999999999998</v>
      </c>
      <c r="AC34" s="11" t="s">
        <v>31</v>
      </c>
      <c r="AD34" s="9">
        <f>AD20</f>
        <v>0.63</v>
      </c>
      <c r="AE34" s="9">
        <f>AG20</f>
        <v>-0.22499999999999998</v>
      </c>
      <c r="AJ34" s="11" t="s">
        <v>31</v>
      </c>
      <c r="AK34" s="9">
        <f>AK20</f>
        <v>0.69</v>
      </c>
      <c r="AL34" s="9">
        <f>AN20</f>
        <v>-0.22250000000000003</v>
      </c>
      <c r="AQ34" s="11" t="s">
        <v>31</v>
      </c>
      <c r="AR34" s="9">
        <f>AR20</f>
        <v>0.7</v>
      </c>
      <c r="AS34" s="9">
        <f>AU20</f>
        <v>-0.22499999999999992</v>
      </c>
      <c r="AX34" s="11" t="s">
        <v>31</v>
      </c>
      <c r="AY34" s="9">
        <f>AY20</f>
        <v>0.60499999999999998</v>
      </c>
      <c r="AZ34" s="9">
        <f>BB20</f>
        <v>-0.22249999999999995</v>
      </c>
      <c r="BE34" s="11" t="s">
        <v>31</v>
      </c>
      <c r="BF34" s="9">
        <f>BF20</f>
        <v>0.78500000000000003</v>
      </c>
      <c r="BG34" s="9">
        <f>BI20</f>
        <v>-0.22250000000000003</v>
      </c>
      <c r="BL34" s="11" t="s">
        <v>31</v>
      </c>
      <c r="BM34" s="9">
        <f>BM20</f>
        <v>0.78500000000000003</v>
      </c>
      <c r="BN34" s="9">
        <f>BP20</f>
        <v>-0.22250000000000003</v>
      </c>
      <c r="BS34" s="11" t="s">
        <v>31</v>
      </c>
      <c r="BT34" s="9">
        <f>BT20</f>
        <v>0.72</v>
      </c>
      <c r="BU34" s="9">
        <f>BW20</f>
        <v>-0.22250000000000003</v>
      </c>
    </row>
    <row r="35" spans="1:75" x14ac:dyDescent="0.25">
      <c r="A35" s="11" t="s">
        <v>32</v>
      </c>
      <c r="B35" s="9">
        <f>B21</f>
        <v>1.0050000000000001</v>
      </c>
      <c r="C35" s="9">
        <f>E21</f>
        <v>-0.42750000000000005</v>
      </c>
      <c r="H35" s="11" t="s">
        <v>32</v>
      </c>
      <c r="I35" s="9">
        <f>I21</f>
        <v>0.94500000000000006</v>
      </c>
      <c r="J35" s="9">
        <f>L21</f>
        <v>-0.50624999999999987</v>
      </c>
      <c r="O35" s="11" t="s">
        <v>32</v>
      </c>
      <c r="P35" s="9">
        <f>P21</f>
        <v>1.2749999999999999</v>
      </c>
      <c r="Q35" s="9">
        <f>S21</f>
        <v>-0.47812499999999986</v>
      </c>
      <c r="V35" s="11" t="s">
        <v>32</v>
      </c>
      <c r="W35" s="9">
        <f>W21</f>
        <v>1.095</v>
      </c>
      <c r="X35" s="9">
        <f>Z21</f>
        <v>-0.50625000000000009</v>
      </c>
      <c r="AC35" s="11" t="s">
        <v>32</v>
      </c>
      <c r="AD35" s="9">
        <f>AD21</f>
        <v>0.94500000000000006</v>
      </c>
      <c r="AE35" s="9">
        <f>AG21</f>
        <v>-0.50624999999999987</v>
      </c>
      <c r="AJ35" s="11" t="s">
        <v>32</v>
      </c>
      <c r="AK35" s="9">
        <f>AK21</f>
        <v>1.0349999999999999</v>
      </c>
      <c r="AL35" s="9">
        <f>AN21</f>
        <v>-0.50062499999999999</v>
      </c>
      <c r="AQ35" s="11" t="s">
        <v>32</v>
      </c>
      <c r="AR35" s="9">
        <f>AR21</f>
        <v>1.0499999999999998</v>
      </c>
      <c r="AS35" s="9">
        <f>AU21</f>
        <v>-0.50624999999999976</v>
      </c>
      <c r="AX35" s="11" t="s">
        <v>32</v>
      </c>
      <c r="AY35" s="9">
        <f>AY21</f>
        <v>0.90749999999999997</v>
      </c>
      <c r="AZ35" s="9">
        <f>BB21</f>
        <v>-0.50062499999999999</v>
      </c>
      <c r="BE35" s="11" t="s">
        <v>32</v>
      </c>
      <c r="BF35" s="9">
        <f>BF21</f>
        <v>1.1775</v>
      </c>
      <c r="BG35" s="9">
        <f>BI21</f>
        <v>-0.50062499999999999</v>
      </c>
      <c r="BL35" s="11" t="s">
        <v>32</v>
      </c>
      <c r="BM35" s="9">
        <f>BM21</f>
        <v>1.1775</v>
      </c>
      <c r="BN35" s="9">
        <f>BP21</f>
        <v>-0.50062499999999999</v>
      </c>
      <c r="BS35" s="11" t="s">
        <v>32</v>
      </c>
      <c r="BT35" s="9">
        <f>BT21</f>
        <v>1.08</v>
      </c>
      <c r="BU35" s="9">
        <f>BW21</f>
        <v>-0.50062500000000021</v>
      </c>
    </row>
    <row r="36" spans="1:75" x14ac:dyDescent="0.25">
      <c r="A36" s="11" t="s">
        <v>33</v>
      </c>
      <c r="B36" s="9">
        <f>B22</f>
        <v>1.34</v>
      </c>
      <c r="C36" s="9">
        <f>E22</f>
        <v>-0.76</v>
      </c>
      <c r="H36" s="11" t="s">
        <v>33</v>
      </c>
      <c r="I36" s="9">
        <f>I22</f>
        <v>1.26</v>
      </c>
      <c r="J36" s="9">
        <f>L22</f>
        <v>-0.9</v>
      </c>
      <c r="O36" s="11" t="s">
        <v>33</v>
      </c>
      <c r="P36" s="9">
        <f>P22</f>
        <v>1.7</v>
      </c>
      <c r="Q36" s="9">
        <f>S22</f>
        <v>-0.85</v>
      </c>
      <c r="V36" s="11" t="s">
        <v>33</v>
      </c>
      <c r="W36" s="9">
        <f>W22</f>
        <v>1.46</v>
      </c>
      <c r="X36" s="9">
        <f>Z22</f>
        <v>-0.9</v>
      </c>
      <c r="AC36" s="11" t="s">
        <v>33</v>
      </c>
      <c r="AD36" s="9">
        <f>AD22</f>
        <v>1.26</v>
      </c>
      <c r="AE36" s="9">
        <f>AG22</f>
        <v>-0.9</v>
      </c>
      <c r="AJ36" s="11" t="s">
        <v>33</v>
      </c>
      <c r="AK36" s="9">
        <f>AK22</f>
        <v>1.38</v>
      </c>
      <c r="AL36" s="9">
        <f>AN22</f>
        <v>-0.89</v>
      </c>
      <c r="AQ36" s="11" t="s">
        <v>33</v>
      </c>
      <c r="AR36" s="9">
        <f>AR22</f>
        <v>1.4</v>
      </c>
      <c r="AS36" s="9">
        <f>AU22</f>
        <v>-0.9</v>
      </c>
      <c r="AX36" s="11" t="s">
        <v>33</v>
      </c>
      <c r="AY36" s="9">
        <f>AY22</f>
        <v>1.21</v>
      </c>
      <c r="AZ36" s="9">
        <f>BB22</f>
        <v>-0.89</v>
      </c>
      <c r="BE36" s="11" t="s">
        <v>33</v>
      </c>
      <c r="BF36" s="9">
        <f>BF22</f>
        <v>1.57</v>
      </c>
      <c r="BG36" s="9">
        <f>BI22</f>
        <v>-0.89</v>
      </c>
      <c r="BL36" s="11" t="s">
        <v>33</v>
      </c>
      <c r="BM36" s="9">
        <f>BM22</f>
        <v>1.57</v>
      </c>
      <c r="BN36" s="9">
        <f>BP22</f>
        <v>-0.89</v>
      </c>
      <c r="BS36" s="11" t="s">
        <v>33</v>
      </c>
      <c r="BT36" s="9">
        <f>BT22</f>
        <v>1.44</v>
      </c>
      <c r="BU36" s="9">
        <f>BW22</f>
        <v>-0.89</v>
      </c>
    </row>
    <row r="39" spans="1:75" ht="18.75" x14ac:dyDescent="0.35">
      <c r="A39" s="4" t="s">
        <v>58</v>
      </c>
      <c r="B39" s="9">
        <f>-9.81/(2*F9^2)</f>
        <v>-0.42325685007796837</v>
      </c>
      <c r="C39" s="4" t="s">
        <v>34</v>
      </c>
      <c r="H39" s="4" t="s">
        <v>58</v>
      </c>
      <c r="I39" s="9">
        <f>-9.81/(2*M9^2)</f>
        <v>-0.56689342403628118</v>
      </c>
      <c r="J39" s="4" t="s">
        <v>34</v>
      </c>
      <c r="O39" s="4" t="s">
        <v>58</v>
      </c>
      <c r="P39" s="9">
        <f>-9.81/(2*T9^2)</f>
        <v>-0.29411764705882348</v>
      </c>
      <c r="Q39" s="4" t="s">
        <v>34</v>
      </c>
      <c r="V39" s="4" t="s">
        <v>58</v>
      </c>
      <c r="W39" s="9">
        <f>-9.81/(2*AA9^2)</f>
        <v>-0.42221805216738606</v>
      </c>
      <c r="X39" s="4" t="s">
        <v>34</v>
      </c>
      <c r="AC39" s="4" t="s">
        <v>58</v>
      </c>
      <c r="AD39" s="9">
        <f>-9.81/(2*AH9^2)</f>
        <v>-0.56689342403628118</v>
      </c>
      <c r="AE39" s="4" t="s">
        <v>34</v>
      </c>
      <c r="AJ39" s="4" t="s">
        <v>58</v>
      </c>
      <c r="AK39" s="9">
        <f>-9.81/(2*AO9^2)</f>
        <v>-0.46733879437093051</v>
      </c>
      <c r="AL39" s="4" t="s">
        <v>34</v>
      </c>
      <c r="AQ39" s="4" t="s">
        <v>58</v>
      </c>
      <c r="AR39" s="9">
        <f>-9.81/(2*AV9^2)</f>
        <v>-0.45918367346938777</v>
      </c>
      <c r="AS39" s="4" t="s">
        <v>34</v>
      </c>
      <c r="AX39" s="4" t="s">
        <v>58</v>
      </c>
      <c r="AY39" s="9">
        <f>-9.81/(2*BC9^2)</f>
        <v>-0.60788197527491283</v>
      </c>
      <c r="AZ39" s="4" t="s">
        <v>34</v>
      </c>
      <c r="BE39" s="4" t="s">
        <v>58</v>
      </c>
      <c r="BF39" s="9">
        <f>-9.81/(2*BJ9^2)</f>
        <v>-0.36106941458071318</v>
      </c>
      <c r="BG39" s="4" t="s">
        <v>34</v>
      </c>
      <c r="BL39" s="4" t="s">
        <v>58</v>
      </c>
      <c r="BM39" s="9">
        <f>-9.81/(2*BQ9^2)</f>
        <v>-0.36106941458071318</v>
      </c>
      <c r="BN39" s="4" t="s">
        <v>34</v>
      </c>
      <c r="BS39" s="4" t="s">
        <v>58</v>
      </c>
      <c r="BT39" s="9">
        <f>-9.81/(2*BX9^2)</f>
        <v>-0.42920524691358036</v>
      </c>
      <c r="BU39" s="4" t="s">
        <v>34</v>
      </c>
    </row>
    <row r="42" spans="1:75" x14ac:dyDescent="0.25">
      <c r="A42" s="12" t="s">
        <v>43</v>
      </c>
      <c r="B42" s="12"/>
      <c r="C42" s="12"/>
      <c r="D42" s="12"/>
      <c r="E42" s="12"/>
      <c r="H42" s="12" t="str">
        <f>A42</f>
        <v>Table 5 Sorted Ball x and y Position Coordinates and Calculated y Values</v>
      </c>
      <c r="I42" s="12"/>
      <c r="J42" s="12"/>
      <c r="K42" s="12"/>
      <c r="L42" s="13"/>
      <c r="O42" s="12" t="str">
        <f>A42</f>
        <v>Table 5 Sorted Ball x and y Position Coordinates and Calculated y Values</v>
      </c>
      <c r="P42" s="12"/>
      <c r="Q42" s="12"/>
      <c r="R42" s="12"/>
      <c r="S42" s="13"/>
      <c r="V42" s="12" t="str">
        <f>A42</f>
        <v>Table 5 Sorted Ball x and y Position Coordinates and Calculated y Values</v>
      </c>
      <c r="W42" s="12"/>
      <c r="X42" s="12"/>
      <c r="Y42" s="12"/>
      <c r="Z42" s="13"/>
      <c r="AC42" s="12" t="str">
        <f>A42</f>
        <v>Table 5 Sorted Ball x and y Position Coordinates and Calculated y Values</v>
      </c>
      <c r="AD42" s="12"/>
      <c r="AE42" s="12"/>
      <c r="AF42" s="12"/>
      <c r="AG42" s="13"/>
      <c r="AJ42" s="12" t="str">
        <f>A42</f>
        <v>Table 5 Sorted Ball x and y Position Coordinates and Calculated y Values</v>
      </c>
      <c r="AK42" s="12"/>
      <c r="AL42" s="12"/>
      <c r="AM42" s="12"/>
      <c r="AN42" s="13"/>
      <c r="AQ42" s="12" t="str">
        <f>A42</f>
        <v>Table 5 Sorted Ball x and y Position Coordinates and Calculated y Values</v>
      </c>
      <c r="AR42" s="12"/>
      <c r="AS42" s="12"/>
      <c r="AT42" s="12"/>
      <c r="AU42" s="13"/>
      <c r="AX42" s="12" t="str">
        <f>H42</f>
        <v>Table 5 Sorted Ball x and y Position Coordinates and Calculated y Values</v>
      </c>
      <c r="AY42" s="12"/>
      <c r="AZ42" s="12"/>
      <c r="BA42" s="12"/>
      <c r="BB42" s="13"/>
      <c r="BE42" s="12" t="str">
        <f>O42</f>
        <v>Table 5 Sorted Ball x and y Position Coordinates and Calculated y Values</v>
      </c>
      <c r="BF42" s="12"/>
      <c r="BG42" s="12"/>
      <c r="BH42" s="12"/>
      <c r="BI42" s="19"/>
      <c r="BL42" s="12" t="str">
        <f>V42</f>
        <v>Table 5 Sorted Ball x and y Position Coordinates and Calculated y Values</v>
      </c>
      <c r="BM42" s="12"/>
      <c r="BN42" s="12"/>
      <c r="BO42" s="12"/>
      <c r="BP42" s="19"/>
      <c r="BS42" s="12" t="str">
        <f>AC42</f>
        <v>Table 5 Sorted Ball x and y Position Coordinates and Calculated y Values</v>
      </c>
      <c r="BT42" s="12"/>
      <c r="BU42" s="12"/>
      <c r="BV42" s="12"/>
      <c r="BW42" s="19"/>
    </row>
    <row r="44" spans="1:75" x14ac:dyDescent="0.25">
      <c r="A44" s="9" t="s">
        <v>0</v>
      </c>
      <c r="B44" s="9" t="s">
        <v>2</v>
      </c>
      <c r="C44" s="9" t="s">
        <v>3</v>
      </c>
      <c r="D44" s="9" t="s">
        <v>4</v>
      </c>
      <c r="H44" s="9" t="s">
        <v>0</v>
      </c>
      <c r="I44" s="9" t="s">
        <v>2</v>
      </c>
      <c r="J44" s="9" t="s">
        <v>3</v>
      </c>
      <c r="K44" s="9" t="s">
        <v>4</v>
      </c>
      <c r="O44" s="9" t="s">
        <v>0</v>
      </c>
      <c r="P44" s="9" t="s">
        <v>2</v>
      </c>
      <c r="Q44" s="9" t="s">
        <v>3</v>
      </c>
      <c r="R44" s="9" t="s">
        <v>4</v>
      </c>
      <c r="V44" s="9" t="s">
        <v>0</v>
      </c>
      <c r="W44" s="9" t="s">
        <v>2</v>
      </c>
      <c r="X44" s="9" t="s">
        <v>3</v>
      </c>
      <c r="Y44" s="9" t="s">
        <v>4</v>
      </c>
      <c r="AC44" s="9" t="s">
        <v>0</v>
      </c>
      <c r="AD44" s="9" t="s">
        <v>2</v>
      </c>
      <c r="AE44" s="9" t="s">
        <v>3</v>
      </c>
      <c r="AF44" s="9" t="s">
        <v>4</v>
      </c>
      <c r="AJ44" s="9" t="s">
        <v>0</v>
      </c>
      <c r="AK44" s="9" t="s">
        <v>2</v>
      </c>
      <c r="AL44" s="9" t="s">
        <v>3</v>
      </c>
      <c r="AM44" s="9" t="s">
        <v>4</v>
      </c>
      <c r="AQ44" s="9" t="s">
        <v>0</v>
      </c>
      <c r="AR44" s="9" t="s">
        <v>2</v>
      </c>
      <c r="AS44" s="9" t="s">
        <v>3</v>
      </c>
      <c r="AT44" s="9" t="s">
        <v>4</v>
      </c>
      <c r="AX44" s="9" t="s">
        <v>0</v>
      </c>
      <c r="AY44" s="9" t="s">
        <v>2</v>
      </c>
      <c r="AZ44" s="9" t="s">
        <v>3</v>
      </c>
      <c r="BA44" s="9" t="s">
        <v>4</v>
      </c>
      <c r="BE44" s="9" t="s">
        <v>0</v>
      </c>
      <c r="BF44" s="9" t="s">
        <v>2</v>
      </c>
      <c r="BG44" s="9" t="s">
        <v>3</v>
      </c>
      <c r="BH44" s="9" t="s">
        <v>4</v>
      </c>
      <c r="BL44" s="9" t="s">
        <v>0</v>
      </c>
      <c r="BM44" s="9" t="s">
        <v>2</v>
      </c>
      <c r="BN44" s="9" t="s">
        <v>3</v>
      </c>
      <c r="BO44" s="9" t="s">
        <v>4</v>
      </c>
      <c r="BS44" s="9" t="s">
        <v>0</v>
      </c>
      <c r="BT44" s="9" t="s">
        <v>2</v>
      </c>
      <c r="BU44" s="9" t="s">
        <v>3</v>
      </c>
      <c r="BV44" s="9" t="s">
        <v>4</v>
      </c>
    </row>
    <row r="45" spans="1:75" x14ac:dyDescent="0.25">
      <c r="A45" s="14" t="s">
        <v>20</v>
      </c>
      <c r="B45" s="14" t="s">
        <v>21</v>
      </c>
      <c r="C45" s="14"/>
      <c r="D45" s="14" t="s">
        <v>7</v>
      </c>
      <c r="H45" s="14" t="s">
        <v>20</v>
      </c>
      <c r="I45" s="14" t="s">
        <v>21</v>
      </c>
      <c r="J45" s="14"/>
      <c r="K45" s="14" t="s">
        <v>7</v>
      </c>
      <c r="O45" s="14" t="s">
        <v>20</v>
      </c>
      <c r="P45" s="14" t="s">
        <v>21</v>
      </c>
      <c r="Q45" s="14"/>
      <c r="R45" s="14" t="s">
        <v>7</v>
      </c>
      <c r="V45" s="14" t="s">
        <v>20</v>
      </c>
      <c r="W45" s="14" t="s">
        <v>21</v>
      </c>
      <c r="X45" s="14"/>
      <c r="Y45" s="14" t="s">
        <v>7</v>
      </c>
      <c r="AC45" s="14" t="s">
        <v>20</v>
      </c>
      <c r="AD45" s="14" t="s">
        <v>21</v>
      </c>
      <c r="AE45" s="14"/>
      <c r="AF45" s="14" t="s">
        <v>7</v>
      </c>
      <c r="AJ45" s="14" t="s">
        <v>20</v>
      </c>
      <c r="AK45" s="14" t="s">
        <v>21</v>
      </c>
      <c r="AL45" s="14"/>
      <c r="AM45" s="14" t="s">
        <v>7</v>
      </c>
      <c r="AQ45" s="14" t="s">
        <v>20</v>
      </c>
      <c r="AR45" s="14" t="s">
        <v>21</v>
      </c>
      <c r="AS45" s="14"/>
      <c r="AT45" s="14" t="s">
        <v>7</v>
      </c>
      <c r="AX45" s="14" t="s">
        <v>20</v>
      </c>
      <c r="AY45" s="14" t="s">
        <v>21</v>
      </c>
      <c r="AZ45" s="14"/>
      <c r="BA45" s="14" t="s">
        <v>7</v>
      </c>
      <c r="BE45" s="14" t="s">
        <v>20</v>
      </c>
      <c r="BF45" s="14" t="s">
        <v>21</v>
      </c>
      <c r="BG45" s="14"/>
      <c r="BH45" s="14" t="s">
        <v>7</v>
      </c>
      <c r="BL45" s="14" t="s">
        <v>20</v>
      </c>
      <c r="BM45" s="14" t="s">
        <v>21</v>
      </c>
      <c r="BN45" s="14"/>
      <c r="BO45" s="14" t="s">
        <v>7</v>
      </c>
      <c r="BS45" s="14" t="s">
        <v>20</v>
      </c>
      <c r="BT45" s="14" t="s">
        <v>21</v>
      </c>
      <c r="BU45" s="14"/>
      <c r="BV45" s="14" t="s">
        <v>7</v>
      </c>
    </row>
    <row r="46" spans="1:75" ht="18.75" x14ac:dyDescent="0.35">
      <c r="A46" s="15" t="s">
        <v>19</v>
      </c>
      <c r="B46" s="15" t="s">
        <v>22</v>
      </c>
      <c r="C46" s="15" t="s">
        <v>59</v>
      </c>
      <c r="D46" s="16" t="s">
        <v>60</v>
      </c>
      <c r="H46" s="15" t="s">
        <v>19</v>
      </c>
      <c r="I46" s="15" t="s">
        <v>22</v>
      </c>
      <c r="J46" s="15" t="s">
        <v>59</v>
      </c>
      <c r="K46" s="16" t="s">
        <v>60</v>
      </c>
      <c r="O46" s="15" t="s">
        <v>19</v>
      </c>
      <c r="P46" s="15" t="s">
        <v>22</v>
      </c>
      <c r="Q46" s="15" t="s">
        <v>59</v>
      </c>
      <c r="R46" s="16" t="s">
        <v>60</v>
      </c>
      <c r="V46" s="15" t="s">
        <v>19</v>
      </c>
      <c r="W46" s="15" t="s">
        <v>22</v>
      </c>
      <c r="X46" s="15" t="s">
        <v>59</v>
      </c>
      <c r="Y46" s="16" t="s">
        <v>60</v>
      </c>
      <c r="AC46" s="15" t="s">
        <v>19</v>
      </c>
      <c r="AD46" s="15" t="s">
        <v>22</v>
      </c>
      <c r="AE46" s="15" t="s">
        <v>59</v>
      </c>
      <c r="AF46" s="16" t="s">
        <v>60</v>
      </c>
      <c r="AJ46" s="15" t="s">
        <v>19</v>
      </c>
      <c r="AK46" s="15" t="s">
        <v>22</v>
      </c>
      <c r="AL46" s="15" t="s">
        <v>59</v>
      </c>
      <c r="AM46" s="16" t="s">
        <v>60</v>
      </c>
      <c r="AQ46" s="15" t="s">
        <v>19</v>
      </c>
      <c r="AR46" s="15" t="s">
        <v>22</v>
      </c>
      <c r="AS46" s="15" t="s">
        <v>59</v>
      </c>
      <c r="AT46" s="16" t="s">
        <v>60</v>
      </c>
      <c r="AX46" s="15" t="s">
        <v>19</v>
      </c>
      <c r="AY46" s="15" t="s">
        <v>22</v>
      </c>
      <c r="AZ46" s="15" t="s">
        <v>59</v>
      </c>
      <c r="BA46" s="16" t="s">
        <v>60</v>
      </c>
      <c r="BE46" s="15" t="s">
        <v>19</v>
      </c>
      <c r="BF46" s="15" t="s">
        <v>22</v>
      </c>
      <c r="BG46" s="15" t="s">
        <v>59</v>
      </c>
      <c r="BH46" s="16" t="s">
        <v>60</v>
      </c>
      <c r="BL46" s="15" t="s">
        <v>19</v>
      </c>
      <c r="BM46" s="15" t="s">
        <v>22</v>
      </c>
      <c r="BN46" s="15" t="s">
        <v>59</v>
      </c>
      <c r="BO46" s="16" t="s">
        <v>60</v>
      </c>
      <c r="BS46" s="15" t="s">
        <v>19</v>
      </c>
      <c r="BT46" s="15" t="s">
        <v>22</v>
      </c>
      <c r="BU46" s="15" t="s">
        <v>59</v>
      </c>
      <c r="BV46" s="16" t="s">
        <v>60</v>
      </c>
    </row>
    <row r="47" spans="1:75" x14ac:dyDescent="0.25">
      <c r="A47" s="9">
        <v>0</v>
      </c>
      <c r="B47" s="9">
        <v>0</v>
      </c>
      <c r="C47" s="9">
        <f>A47^2</f>
        <v>0</v>
      </c>
      <c r="D47" s="9">
        <f t="shared" ref="D47" si="56">$B$39*C47</f>
        <v>0</v>
      </c>
      <c r="H47" s="9">
        <v>0</v>
      </c>
      <c r="I47" s="9">
        <v>0</v>
      </c>
      <c r="J47" s="9">
        <f>H47^2</f>
        <v>0</v>
      </c>
      <c r="K47" s="9">
        <f>I$39*J47</f>
        <v>0</v>
      </c>
      <c r="O47" s="9">
        <v>0</v>
      </c>
      <c r="P47" s="9">
        <v>0</v>
      </c>
      <c r="Q47" s="9">
        <f>O47^2</f>
        <v>0</v>
      </c>
      <c r="R47" s="9">
        <f>P$39*Q47</f>
        <v>0</v>
      </c>
      <c r="V47" s="9">
        <v>0</v>
      </c>
      <c r="W47" s="9">
        <v>0</v>
      </c>
      <c r="X47" s="9">
        <f>V47^2</f>
        <v>0</v>
      </c>
      <c r="Y47" s="9">
        <f>W$39*X47</f>
        <v>0</v>
      </c>
      <c r="AC47" s="9">
        <v>0</v>
      </c>
      <c r="AD47" s="9">
        <v>0</v>
      </c>
      <c r="AE47" s="9">
        <f>AC47^2</f>
        <v>0</v>
      </c>
      <c r="AF47" s="9">
        <f>AD$39*AE47</f>
        <v>0</v>
      </c>
      <c r="AJ47" s="9">
        <v>0</v>
      </c>
      <c r="AK47" s="9">
        <v>0</v>
      </c>
      <c r="AL47" s="9">
        <f>AJ47^2</f>
        <v>0</v>
      </c>
      <c r="AM47" s="9">
        <f>AK$39*AL47</f>
        <v>0</v>
      </c>
      <c r="AQ47" s="9">
        <v>0</v>
      </c>
      <c r="AR47" s="9">
        <v>0</v>
      </c>
      <c r="AS47" s="9">
        <f>AQ47^2</f>
        <v>0</v>
      </c>
      <c r="AT47" s="9">
        <f>AR$39*AS47</f>
        <v>0</v>
      </c>
      <c r="AX47" s="9">
        <v>0</v>
      </c>
      <c r="AY47" s="9">
        <v>0</v>
      </c>
      <c r="AZ47" s="9">
        <f>AX47^2</f>
        <v>0</v>
      </c>
      <c r="BA47" s="9">
        <f>AY$39*AZ47</f>
        <v>0</v>
      </c>
      <c r="BE47" s="9">
        <v>0</v>
      </c>
      <c r="BF47" s="9">
        <v>0</v>
      </c>
      <c r="BG47" s="9">
        <f>BE47^2</f>
        <v>0</v>
      </c>
      <c r="BH47" s="9">
        <f>BF$39*BG47</f>
        <v>0</v>
      </c>
      <c r="BL47" s="9">
        <v>0</v>
      </c>
      <c r="BM47" s="9">
        <v>0</v>
      </c>
      <c r="BN47" s="9">
        <f>BL47^2</f>
        <v>0</v>
      </c>
      <c r="BO47" s="9">
        <f>BM$39*BN47</f>
        <v>0</v>
      </c>
      <c r="BS47" s="9">
        <v>0</v>
      </c>
      <c r="BT47" s="9">
        <v>0</v>
      </c>
      <c r="BU47" s="9">
        <f>BS47^2</f>
        <v>0</v>
      </c>
      <c r="BV47" s="9">
        <f>BT$39*BU47</f>
        <v>0</v>
      </c>
    </row>
    <row r="48" spans="1:75" x14ac:dyDescent="0.25">
      <c r="A48" s="9">
        <f>SMALL(B$29:B$36,1)</f>
        <v>0.33500000000000002</v>
      </c>
      <c r="B48" s="9">
        <f>LARGE(C$29:C$36,1)</f>
        <v>-4.7500000000000001E-2</v>
      </c>
      <c r="C48" s="9">
        <f t="shared" ref="C48:C55" si="57">A48^2</f>
        <v>0.11222500000000002</v>
      </c>
      <c r="D48" s="9">
        <f>B$39*C48</f>
        <v>-4.7500000000000007E-2</v>
      </c>
      <c r="H48" s="9">
        <f>SMALL(I$29:I$36,1)</f>
        <v>0.315</v>
      </c>
      <c r="I48" s="9">
        <f>LARGE(J$29:J$36,1)</f>
        <v>-5.6249999999999994E-2</v>
      </c>
      <c r="J48" s="9">
        <f t="shared" ref="J48:J55" si="58">H48^2</f>
        <v>9.9225000000000008E-2</v>
      </c>
      <c r="K48" s="9">
        <f>I$39*J48</f>
        <v>-5.6250000000000001E-2</v>
      </c>
      <c r="O48" s="9">
        <f>SMALL(P$29:P$36,1)</f>
        <v>0.42499999999999999</v>
      </c>
      <c r="P48" s="9">
        <f>LARGE(Q$29:Q$36,1)</f>
        <v>-5.3124999999999985E-2</v>
      </c>
      <c r="Q48" s="9">
        <f t="shared" ref="Q48:Q55" si="59">O48^2</f>
        <v>0.18062499999999998</v>
      </c>
      <c r="R48" s="9">
        <f>P$39*Q48</f>
        <v>-5.3124999999999985E-2</v>
      </c>
      <c r="V48" s="9">
        <f>SMALL(W$29:W$36,1)</f>
        <v>0.36499999999999999</v>
      </c>
      <c r="W48" s="9">
        <f>LARGE(X$29:X$36,1)</f>
        <v>-5.6249999999999994E-2</v>
      </c>
      <c r="X48" s="9">
        <f t="shared" ref="X48:X55" si="60">V48^2</f>
        <v>0.13322499999999998</v>
      </c>
      <c r="Y48" s="9">
        <f>W$39*X48</f>
        <v>-5.6250000000000001E-2</v>
      </c>
      <c r="AC48" s="9">
        <f>SMALL(AD$29:AD$36,1)</f>
        <v>0.315</v>
      </c>
      <c r="AD48" s="9">
        <f>LARGE(AE$29:AE$36,1)</f>
        <v>-5.6249999999999994E-2</v>
      </c>
      <c r="AE48" s="9">
        <f t="shared" ref="AE48:AE55" si="61">AC48^2</f>
        <v>9.9225000000000008E-2</v>
      </c>
      <c r="AF48" s="9">
        <f>AD$39*AE48</f>
        <v>-5.6250000000000001E-2</v>
      </c>
      <c r="AJ48" s="9">
        <f>SMALL(AK$29:AK$36,1)</f>
        <v>0.34499999999999997</v>
      </c>
      <c r="AK48" s="9">
        <f>LARGE(AL$29:AL$36,1)</f>
        <v>-5.5625000000000008E-2</v>
      </c>
      <c r="AL48" s="9">
        <f t="shared" ref="AL48:AL55" si="62">AJ48^2</f>
        <v>0.11902499999999998</v>
      </c>
      <c r="AM48" s="9">
        <f>AK$39*AL48</f>
        <v>-5.5624999999999994E-2</v>
      </c>
      <c r="AQ48" s="9">
        <f>SMALL(AR$29:AR$36,1)</f>
        <v>0.35</v>
      </c>
      <c r="AR48" s="9">
        <f>LARGE(AS$29:AS$36,1)</f>
        <v>-5.6249999999999981E-2</v>
      </c>
      <c r="AS48" s="9">
        <f t="shared" ref="AS48:AS55" si="63">AQ48^2</f>
        <v>0.12249999999999998</v>
      </c>
      <c r="AT48" s="9">
        <f>AR$39*AS48</f>
        <v>-5.6249999999999994E-2</v>
      </c>
      <c r="AX48" s="9">
        <f>SMALL(AY$29:AY$36,1)</f>
        <v>0.30249999999999999</v>
      </c>
      <c r="AY48" s="9">
        <f>LARGE(AZ$29:AZ$36,1)</f>
        <v>-5.5624999999999987E-2</v>
      </c>
      <c r="AZ48" s="9">
        <f t="shared" ref="AZ48:AZ55" si="64">AX48^2</f>
        <v>9.1506249999999997E-2</v>
      </c>
      <c r="BA48" s="9">
        <f>AY$39*AZ48</f>
        <v>-5.5624999999999994E-2</v>
      </c>
      <c r="BE48" s="9">
        <f>SMALL(BF$29:BF$36,1)</f>
        <v>0.39250000000000002</v>
      </c>
      <c r="BF48" s="9">
        <f>LARGE(BG$29:BG$36,1)</f>
        <v>-5.5625000000000008E-2</v>
      </c>
      <c r="BG48" s="9">
        <f t="shared" ref="BG48:BG55" si="65">BE48^2</f>
        <v>0.15405625000000001</v>
      </c>
      <c r="BH48" s="9">
        <f>BF$39*BG48</f>
        <v>-5.5624999999999994E-2</v>
      </c>
      <c r="BL48" s="9">
        <f>SMALL(BM$29:BM$36,1)</f>
        <v>0.39250000000000002</v>
      </c>
      <c r="BM48" s="9">
        <f>LARGE(BN$29:BN$36,1)</f>
        <v>-5.5625000000000008E-2</v>
      </c>
      <c r="BN48" s="9">
        <f t="shared" ref="BN48:BN55" si="66">BL48^2</f>
        <v>0.15405625000000001</v>
      </c>
      <c r="BO48" s="9">
        <f>BM$39*BN48</f>
        <v>-5.5624999999999994E-2</v>
      </c>
      <c r="BS48" s="9">
        <f>SMALL(BT$29:BT$36,1)</f>
        <v>0.36</v>
      </c>
      <c r="BT48" s="9">
        <f>LARGE(BU$29:BU$36,1)</f>
        <v>-5.5625000000000008E-2</v>
      </c>
      <c r="BU48" s="9">
        <f t="shared" ref="BU48:BU55" si="67">BS48^2</f>
        <v>0.12959999999999999</v>
      </c>
      <c r="BV48" s="9">
        <f>BT$39*BU48</f>
        <v>-5.5625000000000015E-2</v>
      </c>
    </row>
    <row r="49" spans="1:76" x14ac:dyDescent="0.25">
      <c r="A49" s="9">
        <f>SMALL(B$29:B$36,2)</f>
        <v>0.67</v>
      </c>
      <c r="B49" s="9">
        <f>LARGE(C$29:C$36,2)</f>
        <v>-0.19</v>
      </c>
      <c r="C49" s="9">
        <f t="shared" si="57"/>
        <v>0.44890000000000008</v>
      </c>
      <c r="D49" s="9">
        <f>B$39*C49</f>
        <v>-0.19000000000000003</v>
      </c>
      <c r="H49" s="9">
        <f>SMALL(I$29:I$36,2)</f>
        <v>0.63</v>
      </c>
      <c r="I49" s="9">
        <f>LARGE(J$29:J$36,2)</f>
        <v>-0.22499999999999998</v>
      </c>
      <c r="J49" s="9">
        <f t="shared" si="58"/>
        <v>0.39690000000000003</v>
      </c>
      <c r="K49" s="9">
        <f t="shared" ref="K49:K55" si="68">I$39*J49</f>
        <v>-0.22500000000000001</v>
      </c>
      <c r="O49" s="9">
        <f>SMALL(P$29:P$36,2)</f>
        <v>0.85</v>
      </c>
      <c r="P49" s="9">
        <f>LARGE(Q$29:Q$36,2)</f>
        <v>-0.21249999999999994</v>
      </c>
      <c r="Q49" s="9">
        <f t="shared" si="59"/>
        <v>0.72249999999999992</v>
      </c>
      <c r="R49" s="9">
        <f t="shared" ref="R49:R55" si="69">P$39*Q49</f>
        <v>-0.21249999999999994</v>
      </c>
      <c r="V49" s="9">
        <f>SMALL(W$29:W$36,2)</f>
        <v>0.73</v>
      </c>
      <c r="W49" s="9">
        <f>LARGE(X$29:X$36,2)</f>
        <v>-0.22499999999999998</v>
      </c>
      <c r="X49" s="9">
        <f t="shared" si="60"/>
        <v>0.53289999999999993</v>
      </c>
      <c r="Y49" s="9">
        <f t="shared" ref="Y49:Y55" si="70">W$39*X49</f>
        <v>-0.22500000000000001</v>
      </c>
      <c r="AC49" s="9">
        <f>SMALL(AD$29:AD$36,2)</f>
        <v>0.63</v>
      </c>
      <c r="AD49" s="9">
        <f>LARGE(AE$29:AE$36,2)</f>
        <v>-0.22499999999999998</v>
      </c>
      <c r="AE49" s="9">
        <f t="shared" si="61"/>
        <v>0.39690000000000003</v>
      </c>
      <c r="AF49" s="9">
        <f t="shared" ref="AF49:AF55" si="71">AD$39*AE49</f>
        <v>-0.22500000000000001</v>
      </c>
      <c r="AJ49" s="9">
        <f>SMALL(AK$29:AK$36,2)</f>
        <v>0.69</v>
      </c>
      <c r="AK49" s="9">
        <f>LARGE(AL$29:AL$36,2)</f>
        <v>-0.2225</v>
      </c>
      <c r="AL49" s="9">
        <f t="shared" si="62"/>
        <v>0.47609999999999991</v>
      </c>
      <c r="AM49" s="9">
        <f t="shared" ref="AM49:AM55" si="72">AK$39*AL49</f>
        <v>-0.22249999999999998</v>
      </c>
      <c r="AQ49" s="9">
        <f>SMALL(AR$29:AR$36,2)</f>
        <v>0.7</v>
      </c>
      <c r="AR49" s="9">
        <f>LARGE(AS$29:AS$36,2)</f>
        <v>-0.22499999999999992</v>
      </c>
      <c r="AS49" s="9">
        <f t="shared" si="63"/>
        <v>0.48999999999999994</v>
      </c>
      <c r="AT49" s="9">
        <f t="shared" ref="AT49:AT55" si="73">AR$39*AS49</f>
        <v>-0.22499999999999998</v>
      </c>
      <c r="AX49" s="9">
        <f>SMALL(AY$29:AY$36,2)</f>
        <v>0.60499999999999998</v>
      </c>
      <c r="AY49" s="9">
        <f>LARGE(AZ$29:AZ$36,2)</f>
        <v>-0.22249999999999995</v>
      </c>
      <c r="AZ49" s="9">
        <f t="shared" si="64"/>
        <v>0.36602499999999999</v>
      </c>
      <c r="BA49" s="9">
        <f t="shared" ref="BA49:BA55" si="74">AY$39*AZ49</f>
        <v>-0.22249999999999998</v>
      </c>
      <c r="BE49" s="9">
        <f>SMALL(BF$29:BF$36,2)</f>
        <v>0.78500000000000003</v>
      </c>
      <c r="BF49" s="9">
        <f>LARGE(BG$29:BG$36,2)</f>
        <v>-0.2225</v>
      </c>
      <c r="BG49" s="9">
        <f t="shared" si="65"/>
        <v>0.61622500000000002</v>
      </c>
      <c r="BH49" s="9">
        <f t="shared" ref="BH49:BH55" si="75">BF$39*BG49</f>
        <v>-0.22249999999999998</v>
      </c>
      <c r="BL49" s="9">
        <f>SMALL(BM$29:BM$36,2)</f>
        <v>0.78500000000000003</v>
      </c>
      <c r="BM49" s="9">
        <f>LARGE(BN$29:BN$36,2)</f>
        <v>-0.2225</v>
      </c>
      <c r="BN49" s="9">
        <f t="shared" si="66"/>
        <v>0.61622500000000002</v>
      </c>
      <c r="BO49" s="9">
        <f t="shared" ref="BO49:BO55" si="76">BM$39*BN49</f>
        <v>-0.22249999999999998</v>
      </c>
      <c r="BS49" s="9">
        <f>SMALL(BT$29:BT$36,2)</f>
        <v>0.72</v>
      </c>
      <c r="BT49" s="9">
        <f>LARGE(BU$29:BU$36,2)</f>
        <v>-0.2225</v>
      </c>
      <c r="BU49" s="9">
        <f t="shared" si="67"/>
        <v>0.51839999999999997</v>
      </c>
      <c r="BV49" s="9">
        <f t="shared" ref="BV49:BV55" si="77">BT$39*BU49</f>
        <v>-0.22250000000000006</v>
      </c>
    </row>
    <row r="50" spans="1:76" x14ac:dyDescent="0.25">
      <c r="A50" s="9">
        <f>SMALL(B$29:B$36,3)</f>
        <v>0.67</v>
      </c>
      <c r="B50" s="9">
        <f>LARGE(C$29:C$36,3)</f>
        <v>-0.19</v>
      </c>
      <c r="C50" s="9">
        <f t="shared" si="57"/>
        <v>0.44890000000000008</v>
      </c>
      <c r="D50" s="9">
        <f t="shared" ref="D50:D55" si="78">B$39*C50</f>
        <v>-0.19000000000000003</v>
      </c>
      <c r="H50" s="9">
        <f>SMALL(I$29:I$36,3)</f>
        <v>0.63</v>
      </c>
      <c r="I50" s="9">
        <f>LARGE(J$29:J$36,3)</f>
        <v>-0.22500000000000001</v>
      </c>
      <c r="J50" s="9">
        <f t="shared" si="58"/>
        <v>0.39690000000000003</v>
      </c>
      <c r="K50" s="9">
        <f t="shared" si="68"/>
        <v>-0.22500000000000001</v>
      </c>
      <c r="O50" s="9">
        <f>SMALL(P$29:P$36,3)</f>
        <v>0.85000000000000009</v>
      </c>
      <c r="P50" s="9">
        <f>LARGE(Q$29:Q$36,3)</f>
        <v>-0.21249999999999999</v>
      </c>
      <c r="Q50" s="9">
        <f t="shared" si="59"/>
        <v>0.72250000000000014</v>
      </c>
      <c r="R50" s="9">
        <f t="shared" si="69"/>
        <v>-0.21250000000000002</v>
      </c>
      <c r="V50" s="9">
        <f>SMALL(W$29:W$36,3)</f>
        <v>0.73</v>
      </c>
      <c r="W50" s="9">
        <f>LARGE(X$29:X$36,3)</f>
        <v>-0.22500000000000001</v>
      </c>
      <c r="X50" s="9">
        <f t="shared" si="60"/>
        <v>0.53289999999999993</v>
      </c>
      <c r="Y50" s="9">
        <f t="shared" si="70"/>
        <v>-0.22500000000000001</v>
      </c>
      <c r="AC50" s="9">
        <f>SMALL(AD$29:AD$36,3)</f>
        <v>0.63</v>
      </c>
      <c r="AD50" s="9">
        <f>LARGE(AE$29:AE$36,3)</f>
        <v>-0.22500000000000001</v>
      </c>
      <c r="AE50" s="9">
        <f t="shared" si="61"/>
        <v>0.39690000000000003</v>
      </c>
      <c r="AF50" s="9">
        <f t="shared" si="71"/>
        <v>-0.22500000000000001</v>
      </c>
      <c r="AJ50" s="9">
        <f>SMALL(AK$29:AK$36,3)</f>
        <v>0.69</v>
      </c>
      <c r="AK50" s="9">
        <f>LARGE(AL$29:AL$36,3)</f>
        <v>-0.22250000000000003</v>
      </c>
      <c r="AL50" s="9">
        <f t="shared" si="62"/>
        <v>0.47609999999999991</v>
      </c>
      <c r="AM50" s="9">
        <f t="shared" si="72"/>
        <v>-0.22249999999999998</v>
      </c>
      <c r="AQ50" s="9">
        <f>SMALL(AR$29:AR$36,3)</f>
        <v>0.7</v>
      </c>
      <c r="AR50" s="9">
        <f>LARGE(AS$29:AS$36,3)</f>
        <v>-0.22500000000000001</v>
      </c>
      <c r="AS50" s="9">
        <f t="shared" si="63"/>
        <v>0.48999999999999994</v>
      </c>
      <c r="AT50" s="9">
        <f t="shared" si="73"/>
        <v>-0.22499999999999998</v>
      </c>
      <c r="AX50" s="9">
        <f>SMALL(AY$29:AY$36,3)</f>
        <v>0.60499999999999998</v>
      </c>
      <c r="AY50" s="9">
        <f>LARGE(AZ$29:AZ$36,3)</f>
        <v>-0.2225</v>
      </c>
      <c r="AZ50" s="9">
        <f t="shared" si="64"/>
        <v>0.36602499999999999</v>
      </c>
      <c r="BA50" s="9">
        <f t="shared" si="74"/>
        <v>-0.22249999999999998</v>
      </c>
      <c r="BE50" s="9">
        <f>SMALL(BF$29:BF$36,3)</f>
        <v>0.78500000000000003</v>
      </c>
      <c r="BF50" s="9">
        <f>LARGE(BG$29:BG$36,3)</f>
        <v>-0.22250000000000003</v>
      </c>
      <c r="BG50" s="9">
        <f t="shared" si="65"/>
        <v>0.61622500000000002</v>
      </c>
      <c r="BH50" s="9">
        <f t="shared" si="75"/>
        <v>-0.22249999999999998</v>
      </c>
      <c r="BL50" s="9">
        <f>SMALL(BM$29:BM$36,3)</f>
        <v>0.78500000000000003</v>
      </c>
      <c r="BM50" s="9">
        <f>LARGE(BN$29:BN$36,3)</f>
        <v>-0.22250000000000003</v>
      </c>
      <c r="BN50" s="9">
        <f t="shared" si="66"/>
        <v>0.61622500000000002</v>
      </c>
      <c r="BO50" s="9">
        <f t="shared" si="76"/>
        <v>-0.22249999999999998</v>
      </c>
      <c r="BS50" s="9">
        <f>SMALL(BT$29:BT$36,3)</f>
        <v>0.72</v>
      </c>
      <c r="BT50" s="9">
        <f>LARGE(BU$29:BU$36,3)</f>
        <v>-0.22250000000000003</v>
      </c>
      <c r="BU50" s="9">
        <f t="shared" si="67"/>
        <v>0.51839999999999997</v>
      </c>
      <c r="BV50" s="9">
        <f t="shared" si="77"/>
        <v>-0.22250000000000006</v>
      </c>
    </row>
    <row r="51" spans="1:76" x14ac:dyDescent="0.25">
      <c r="A51" s="9">
        <f>SMALL(B$29:B$36,4)</f>
        <v>0.94752308678997377</v>
      </c>
      <c r="B51" s="9">
        <f>LARGE(C$29:C$36,4)</f>
        <v>-0.38</v>
      </c>
      <c r="C51" s="9">
        <f t="shared" si="57"/>
        <v>0.89780000000000015</v>
      </c>
      <c r="D51" s="9">
        <f t="shared" si="78"/>
        <v>-0.38000000000000006</v>
      </c>
      <c r="H51" s="9">
        <f>SMALL(I$29:I$36,4)</f>
        <v>0.89095454429504994</v>
      </c>
      <c r="I51" s="9">
        <f>LARGE(J$29:J$36,4)</f>
        <v>-0.45</v>
      </c>
      <c r="J51" s="9">
        <f t="shared" si="58"/>
        <v>0.79380000000000006</v>
      </c>
      <c r="K51" s="9">
        <f t="shared" si="68"/>
        <v>-0.45</v>
      </c>
      <c r="O51" s="9">
        <f>SMALL(P$29:P$36,4)</f>
        <v>1.2020815280171309</v>
      </c>
      <c r="P51" s="9">
        <f>LARGE(Q$29:Q$36,4)</f>
        <v>-0.42499999999999999</v>
      </c>
      <c r="Q51" s="9">
        <f t="shared" si="59"/>
        <v>1.4450000000000001</v>
      </c>
      <c r="R51" s="9">
        <f t="shared" si="69"/>
        <v>-0.42499999999999993</v>
      </c>
      <c r="V51" s="9">
        <f>SMALL(W$29:W$36,4)</f>
        <v>1.0323759005323594</v>
      </c>
      <c r="W51" s="9">
        <f>LARGE(X$29:X$36,4)</f>
        <v>-0.45</v>
      </c>
      <c r="X51" s="9">
        <f t="shared" si="60"/>
        <v>1.0658000000000001</v>
      </c>
      <c r="Y51" s="9">
        <f t="shared" si="70"/>
        <v>-0.45000000000000012</v>
      </c>
      <c r="AC51" s="9">
        <f>SMALL(AD$29:AD$36,4)</f>
        <v>0.89095454429504994</v>
      </c>
      <c r="AD51" s="9">
        <f>LARGE(AE$29:AE$36,4)</f>
        <v>-0.45</v>
      </c>
      <c r="AE51" s="9">
        <f t="shared" si="61"/>
        <v>0.79380000000000006</v>
      </c>
      <c r="AF51" s="9">
        <f t="shared" si="71"/>
        <v>-0.45</v>
      </c>
      <c r="AJ51" s="9">
        <f>SMALL(AK$29:AK$36,4)</f>
        <v>0.97580735803743557</v>
      </c>
      <c r="AK51" s="9">
        <f>LARGE(AL$29:AL$36,4)</f>
        <v>-0.44500000000000001</v>
      </c>
      <c r="AL51" s="9">
        <f t="shared" si="62"/>
        <v>0.95219999999999994</v>
      </c>
      <c r="AM51" s="9">
        <f t="shared" si="72"/>
        <v>-0.44500000000000001</v>
      </c>
      <c r="AQ51" s="9">
        <f>SMALL(AR$29:AR$36,4)</f>
        <v>0.98994949366116658</v>
      </c>
      <c r="AR51" s="9">
        <f>LARGE(AS$29:AS$36,4)</f>
        <v>-0.45</v>
      </c>
      <c r="AS51" s="9">
        <f t="shared" si="63"/>
        <v>0.98000000000000009</v>
      </c>
      <c r="AT51" s="9">
        <f t="shared" si="73"/>
        <v>-0.45000000000000007</v>
      </c>
      <c r="AX51" s="9">
        <f>SMALL(AY$29:AY$36,4)</f>
        <v>0.85559920523572253</v>
      </c>
      <c r="AY51" s="9">
        <f>LARGE(AZ$29:AZ$36,4)</f>
        <v>-0.44500000000000001</v>
      </c>
      <c r="AZ51" s="9">
        <f t="shared" si="64"/>
        <v>0.73205000000000009</v>
      </c>
      <c r="BA51" s="9">
        <f t="shared" si="74"/>
        <v>-0.44500000000000001</v>
      </c>
      <c r="BE51" s="9">
        <f>SMALL(BF$29:BF$36,4)</f>
        <v>1.1101576464628797</v>
      </c>
      <c r="BF51" s="9">
        <f>LARGE(BG$29:BG$36,4)</f>
        <v>-0.44500000000000001</v>
      </c>
      <c r="BG51" s="9">
        <f t="shared" si="65"/>
        <v>1.2324500000000003</v>
      </c>
      <c r="BH51" s="9">
        <f t="shared" si="75"/>
        <v>-0.44500000000000006</v>
      </c>
      <c r="BL51" s="9">
        <f>SMALL(BM$29:BM$36,4)</f>
        <v>1.1101576464628797</v>
      </c>
      <c r="BM51" s="9">
        <f>LARGE(BN$29:BN$36,4)</f>
        <v>-0.44500000000000001</v>
      </c>
      <c r="BN51" s="9">
        <f t="shared" si="66"/>
        <v>1.2324500000000003</v>
      </c>
      <c r="BO51" s="9">
        <f t="shared" si="76"/>
        <v>-0.44500000000000006</v>
      </c>
      <c r="BS51" s="9">
        <f>SMALL(BT$29:BT$36,4)</f>
        <v>1.0182337649086284</v>
      </c>
      <c r="BT51" s="9">
        <f>LARGE(BU$29:BU$36,4)</f>
        <v>-0.44500000000000001</v>
      </c>
      <c r="BU51" s="9">
        <f t="shared" si="67"/>
        <v>1.0367999999999999</v>
      </c>
      <c r="BV51" s="9">
        <f t="shared" si="77"/>
        <v>-0.44500000000000012</v>
      </c>
    </row>
    <row r="52" spans="1:76" x14ac:dyDescent="0.25">
      <c r="A52" s="9">
        <f>SMALL(B$29:B$36,5)</f>
        <v>1.0050000000000001</v>
      </c>
      <c r="B52" s="9">
        <f>LARGE(C$29:C$36,5)</f>
        <v>-0.42750000000000005</v>
      </c>
      <c r="C52" s="9">
        <f t="shared" si="57"/>
        <v>1.0100250000000002</v>
      </c>
      <c r="D52" s="9">
        <f t="shared" si="78"/>
        <v>-0.4275000000000001</v>
      </c>
      <c r="H52" s="9">
        <f>SMALL(I$29:I$36,5)</f>
        <v>0.94500000000000006</v>
      </c>
      <c r="I52" s="9">
        <f>LARGE(J$29:J$36,5)</f>
        <v>-0.50624999999999987</v>
      </c>
      <c r="J52" s="9">
        <f t="shared" si="58"/>
        <v>0.89302500000000007</v>
      </c>
      <c r="K52" s="9">
        <f t="shared" si="68"/>
        <v>-0.50625000000000009</v>
      </c>
      <c r="O52" s="9">
        <f>SMALL(P$29:P$36,5)</f>
        <v>1.2749999999999999</v>
      </c>
      <c r="P52" s="9">
        <f>LARGE(Q$29:Q$36,5)</f>
        <v>-0.47812499999999986</v>
      </c>
      <c r="Q52" s="9">
        <f t="shared" si="59"/>
        <v>1.6256249999999999</v>
      </c>
      <c r="R52" s="9">
        <f t="shared" si="69"/>
        <v>-0.47812499999999991</v>
      </c>
      <c r="V52" s="9">
        <f>SMALL(W$29:W$36,5)</f>
        <v>1.095</v>
      </c>
      <c r="W52" s="9">
        <f>LARGE(X$29:X$36,5)</f>
        <v>-0.50625000000000009</v>
      </c>
      <c r="X52" s="9">
        <f t="shared" si="60"/>
        <v>1.199025</v>
      </c>
      <c r="Y52" s="9">
        <f t="shared" si="70"/>
        <v>-0.50625000000000009</v>
      </c>
      <c r="AC52" s="9">
        <f>SMALL(AD$29:AD$36,5)</f>
        <v>0.94500000000000006</v>
      </c>
      <c r="AD52" s="9">
        <f>LARGE(AE$29:AE$36,5)</f>
        <v>-0.50624999999999987</v>
      </c>
      <c r="AE52" s="9">
        <f t="shared" si="61"/>
        <v>0.89302500000000007</v>
      </c>
      <c r="AF52" s="9">
        <f t="shared" si="71"/>
        <v>-0.50625000000000009</v>
      </c>
      <c r="AJ52" s="9">
        <f>SMALL(AK$29:AK$36,5)</f>
        <v>1.0349999999999999</v>
      </c>
      <c r="AK52" s="9">
        <f>LARGE(AL$29:AL$36,5)</f>
        <v>-0.50062499999999999</v>
      </c>
      <c r="AL52" s="9">
        <f t="shared" si="62"/>
        <v>1.0712249999999999</v>
      </c>
      <c r="AM52" s="9">
        <f t="shared" si="72"/>
        <v>-0.50062499999999999</v>
      </c>
      <c r="AQ52" s="9">
        <f>SMALL(AR$29:AR$36,5)</f>
        <v>1.0499999999999998</v>
      </c>
      <c r="AR52" s="9">
        <f>LARGE(AS$29:AS$36,5)</f>
        <v>-0.50624999999999976</v>
      </c>
      <c r="AS52" s="9">
        <f t="shared" si="63"/>
        <v>1.1024999999999996</v>
      </c>
      <c r="AT52" s="9">
        <f t="shared" si="73"/>
        <v>-0.50624999999999987</v>
      </c>
      <c r="AX52" s="9">
        <f>SMALL(AY$29:AY$36,5)</f>
        <v>0.90749999999999997</v>
      </c>
      <c r="AY52" s="9">
        <f>LARGE(AZ$29:AZ$36,5)</f>
        <v>-0.50062499999999999</v>
      </c>
      <c r="AZ52" s="9">
        <f t="shared" si="64"/>
        <v>0.82355624999999999</v>
      </c>
      <c r="BA52" s="9">
        <f t="shared" si="74"/>
        <v>-0.50062499999999988</v>
      </c>
      <c r="BE52" s="9">
        <f>SMALL(BF$29:BF$36,5)</f>
        <v>1.1775</v>
      </c>
      <c r="BF52" s="9">
        <f>LARGE(BG$29:BG$36,5)</f>
        <v>-0.50062499999999999</v>
      </c>
      <c r="BG52" s="9">
        <f t="shared" si="65"/>
        <v>1.3865062500000001</v>
      </c>
      <c r="BH52" s="9">
        <f t="shared" si="75"/>
        <v>-0.50062499999999999</v>
      </c>
      <c r="BL52" s="9">
        <f>SMALL(BM$29:BM$36,5)</f>
        <v>1.1775</v>
      </c>
      <c r="BM52" s="9">
        <f>LARGE(BN$29:BN$36,5)</f>
        <v>-0.50062499999999999</v>
      </c>
      <c r="BN52" s="9">
        <f t="shared" si="66"/>
        <v>1.3865062500000001</v>
      </c>
      <c r="BO52" s="9">
        <f t="shared" si="76"/>
        <v>-0.50062499999999999</v>
      </c>
      <c r="BS52" s="9">
        <f>SMALL(BT$29:BT$36,5)</f>
        <v>1.08</v>
      </c>
      <c r="BT52" s="9">
        <f>LARGE(BU$29:BU$36,5)</f>
        <v>-0.50062500000000021</v>
      </c>
      <c r="BU52" s="9">
        <f t="shared" si="67"/>
        <v>1.1664000000000001</v>
      </c>
      <c r="BV52" s="9">
        <f t="shared" si="77"/>
        <v>-0.50062500000000021</v>
      </c>
    </row>
    <row r="53" spans="1:76" x14ac:dyDescent="0.25">
      <c r="A53" s="9">
        <f>SMALL(B$29:B$36,6)</f>
        <v>1.1604740410711478</v>
      </c>
      <c r="B53" s="9">
        <f>LARGE(C$29:C$36,6)</f>
        <v>-0.57000000000000006</v>
      </c>
      <c r="C53" s="9">
        <f t="shared" si="57"/>
        <v>1.3467</v>
      </c>
      <c r="D53" s="9">
        <f t="shared" si="78"/>
        <v>-0.57000000000000006</v>
      </c>
      <c r="H53" s="9">
        <f>SMALL(I$29:I$36,6)</f>
        <v>1.0911920087683928</v>
      </c>
      <c r="I53" s="9">
        <f>LARGE(J$29:J$36,6)</f>
        <v>-0.67500000000000004</v>
      </c>
      <c r="J53" s="9">
        <f t="shared" si="58"/>
        <v>1.1907000000000003</v>
      </c>
      <c r="K53" s="9">
        <f t="shared" si="68"/>
        <v>-0.67500000000000016</v>
      </c>
      <c r="O53" s="9">
        <f>SMALL(P$29:P$36,6)</f>
        <v>1.4722431864335457</v>
      </c>
      <c r="P53" s="9">
        <f>LARGE(Q$29:Q$36,6)</f>
        <v>-0.63749999999999996</v>
      </c>
      <c r="Q53" s="9">
        <f t="shared" si="59"/>
        <v>2.1675</v>
      </c>
      <c r="R53" s="9">
        <f t="shared" si="69"/>
        <v>-0.63749999999999984</v>
      </c>
      <c r="V53" s="9">
        <f>SMALL(W$29:W$36,6)</f>
        <v>1.2643970895252803</v>
      </c>
      <c r="W53" s="9">
        <f>LARGE(X$29:X$36,6)</f>
        <v>-0.67500000000000004</v>
      </c>
      <c r="X53" s="9">
        <f t="shared" si="60"/>
        <v>1.5986999999999996</v>
      </c>
      <c r="Y53" s="9">
        <f t="shared" si="70"/>
        <v>-0.67499999999999993</v>
      </c>
      <c r="AC53" s="9">
        <f>SMALL(AD$29:AD$36,6)</f>
        <v>1.0911920087683928</v>
      </c>
      <c r="AD53" s="9">
        <f>LARGE(AE$29:AE$36,6)</f>
        <v>-0.67500000000000004</v>
      </c>
      <c r="AE53" s="9">
        <f t="shared" si="61"/>
        <v>1.1907000000000003</v>
      </c>
      <c r="AF53" s="9">
        <f t="shared" si="71"/>
        <v>-0.67500000000000016</v>
      </c>
      <c r="AJ53" s="9">
        <f>SMALL(AK$29:AK$36,6)</f>
        <v>1.1951150572225253</v>
      </c>
      <c r="AK53" s="9">
        <f>LARGE(AL$29:AL$36,6)</f>
        <v>-0.66749999999999998</v>
      </c>
      <c r="AL53" s="9">
        <f t="shared" si="62"/>
        <v>1.4282999999999999</v>
      </c>
      <c r="AM53" s="9">
        <f t="shared" si="72"/>
        <v>-0.66749999999999998</v>
      </c>
      <c r="AQ53" s="9">
        <f>SMALL(AR$29:AR$36,6)</f>
        <v>1.2124355652982142</v>
      </c>
      <c r="AR53" s="9">
        <f>LARGE(AS$29:AS$36,6)</f>
        <v>-0.67500000000000004</v>
      </c>
      <c r="AS53" s="9">
        <f t="shared" si="63"/>
        <v>1.4700000000000002</v>
      </c>
      <c r="AT53" s="9">
        <f t="shared" si="73"/>
        <v>-0.67500000000000016</v>
      </c>
      <c r="AX53" s="9">
        <f>SMALL(AY$29:AY$36,6)</f>
        <v>1.0478907385791707</v>
      </c>
      <c r="AY53" s="9">
        <f>LARGE(AZ$29:AZ$36,6)</f>
        <v>-0.66749999999999998</v>
      </c>
      <c r="AZ53" s="9">
        <f t="shared" si="64"/>
        <v>1.0980749999999999</v>
      </c>
      <c r="BA53" s="9">
        <f t="shared" si="74"/>
        <v>-0.66749999999999987</v>
      </c>
      <c r="BE53" s="9">
        <f>SMALL(BF$29:BF$36,6)</f>
        <v>1.3596598839415688</v>
      </c>
      <c r="BF53" s="9">
        <f>LARGE(BG$29:BG$36,6)</f>
        <v>-0.66749999999999998</v>
      </c>
      <c r="BG53" s="9">
        <f t="shared" si="65"/>
        <v>1.8486750000000003</v>
      </c>
      <c r="BH53" s="9">
        <f t="shared" si="75"/>
        <v>-0.66749999999999998</v>
      </c>
      <c r="BL53" s="9">
        <f>SMALL(BM$29:BM$36,6)</f>
        <v>1.3596598839415688</v>
      </c>
      <c r="BM53" s="9">
        <f>LARGE(BN$29:BN$36,6)</f>
        <v>-0.66749999999999998</v>
      </c>
      <c r="BN53" s="9">
        <f t="shared" si="66"/>
        <v>1.8486750000000003</v>
      </c>
      <c r="BO53" s="9">
        <f t="shared" si="76"/>
        <v>-0.66749999999999998</v>
      </c>
      <c r="BS53" s="9">
        <f>SMALL(BT$29:BT$36,6)</f>
        <v>1.2470765814495914</v>
      </c>
      <c r="BT53" s="9">
        <f>LARGE(BU$29:BU$36,6)</f>
        <v>-0.66749999999999998</v>
      </c>
      <c r="BU53" s="9">
        <f t="shared" si="67"/>
        <v>1.5551999999999995</v>
      </c>
      <c r="BV53" s="9">
        <f t="shared" si="77"/>
        <v>-0.66749999999999998</v>
      </c>
    </row>
    <row r="54" spans="1:76" x14ac:dyDescent="0.25">
      <c r="A54" s="9">
        <f>SMALL(B$29:B$36,7)</f>
        <v>1.34</v>
      </c>
      <c r="B54" s="9">
        <f>LARGE(C$29:C$36,7)</f>
        <v>-0.76</v>
      </c>
      <c r="C54" s="9">
        <f t="shared" si="57"/>
        <v>1.7956000000000003</v>
      </c>
      <c r="D54" s="9">
        <f t="shared" si="78"/>
        <v>-0.76000000000000012</v>
      </c>
      <c r="H54" s="9">
        <f>SMALL(I$29:I$36,7)</f>
        <v>1.26</v>
      </c>
      <c r="I54" s="9">
        <f>LARGE(J$29:J$36,7)</f>
        <v>-0.9</v>
      </c>
      <c r="J54" s="9">
        <f t="shared" si="58"/>
        <v>1.5876000000000001</v>
      </c>
      <c r="K54" s="9">
        <f t="shared" si="68"/>
        <v>-0.9</v>
      </c>
      <c r="O54" s="9">
        <f>SMALL(P$29:P$36,7)</f>
        <v>1.7</v>
      </c>
      <c r="P54" s="9">
        <f>LARGE(Q$29:Q$36,7)</f>
        <v>-0.85</v>
      </c>
      <c r="Q54" s="9">
        <f t="shared" si="59"/>
        <v>2.8899999999999997</v>
      </c>
      <c r="R54" s="9">
        <f t="shared" si="69"/>
        <v>-0.84999999999999976</v>
      </c>
      <c r="V54" s="9">
        <f>SMALL(W$29:W$36,7)</f>
        <v>1.46</v>
      </c>
      <c r="W54" s="9">
        <f>LARGE(X$29:X$36,7)</f>
        <v>-0.9</v>
      </c>
      <c r="X54" s="9">
        <f t="shared" si="60"/>
        <v>2.1315999999999997</v>
      </c>
      <c r="Y54" s="9">
        <f t="shared" si="70"/>
        <v>-0.9</v>
      </c>
      <c r="AC54" s="9">
        <f>SMALL(AD$29:AD$36,7)</f>
        <v>1.26</v>
      </c>
      <c r="AD54" s="9">
        <f>LARGE(AE$29:AE$36,7)</f>
        <v>-0.9</v>
      </c>
      <c r="AE54" s="9">
        <f t="shared" si="61"/>
        <v>1.5876000000000001</v>
      </c>
      <c r="AF54" s="9">
        <f t="shared" si="71"/>
        <v>-0.9</v>
      </c>
      <c r="AJ54" s="9">
        <f>SMALL(AK$29:AK$36,7)</f>
        <v>1.38</v>
      </c>
      <c r="AK54" s="9">
        <f>LARGE(AL$29:AL$36,7)</f>
        <v>-0.89</v>
      </c>
      <c r="AL54" s="9">
        <f t="shared" si="62"/>
        <v>1.9043999999999996</v>
      </c>
      <c r="AM54" s="9">
        <f t="shared" si="72"/>
        <v>-0.8899999999999999</v>
      </c>
      <c r="AQ54" s="9">
        <f>SMALL(AR$29:AR$36,7)</f>
        <v>1.4</v>
      </c>
      <c r="AR54" s="9">
        <f>LARGE(AS$29:AS$36,7)</f>
        <v>-0.9</v>
      </c>
      <c r="AS54" s="9">
        <f t="shared" si="63"/>
        <v>1.9599999999999997</v>
      </c>
      <c r="AT54" s="9">
        <f t="shared" si="73"/>
        <v>-0.89999999999999991</v>
      </c>
      <c r="AX54" s="9">
        <f>SMALL(AY$29:AY$36,7)</f>
        <v>1.21</v>
      </c>
      <c r="AY54" s="9">
        <f>LARGE(AZ$29:AZ$36,7)</f>
        <v>-0.89</v>
      </c>
      <c r="AZ54" s="9">
        <f t="shared" si="64"/>
        <v>1.4641</v>
      </c>
      <c r="BA54" s="9">
        <f t="shared" si="74"/>
        <v>-0.8899999999999999</v>
      </c>
      <c r="BE54" s="9">
        <f>SMALL(BF$29:BF$36,7)</f>
        <v>1.57</v>
      </c>
      <c r="BF54" s="9">
        <f>LARGE(BG$29:BG$36,7)</f>
        <v>-0.89</v>
      </c>
      <c r="BG54" s="9">
        <f t="shared" si="65"/>
        <v>2.4649000000000001</v>
      </c>
      <c r="BH54" s="9">
        <f t="shared" si="75"/>
        <v>-0.8899999999999999</v>
      </c>
      <c r="BL54" s="9">
        <f>SMALL(BM$29:BM$36,7)</f>
        <v>1.57</v>
      </c>
      <c r="BM54" s="9">
        <f>LARGE(BN$29:BN$36,7)</f>
        <v>-0.89</v>
      </c>
      <c r="BN54" s="9">
        <f t="shared" si="66"/>
        <v>2.4649000000000001</v>
      </c>
      <c r="BO54" s="9">
        <f t="shared" si="76"/>
        <v>-0.8899999999999999</v>
      </c>
      <c r="BS54" s="9">
        <f>SMALL(BT$29:BT$36,7)</f>
        <v>1.44</v>
      </c>
      <c r="BT54" s="9">
        <f>LARGE(BU$29:BU$36,7)</f>
        <v>-0.89</v>
      </c>
      <c r="BU54" s="9">
        <f t="shared" si="67"/>
        <v>2.0735999999999999</v>
      </c>
      <c r="BV54" s="9">
        <f t="shared" si="77"/>
        <v>-0.89000000000000024</v>
      </c>
    </row>
    <row r="55" spans="1:76" x14ac:dyDescent="0.25">
      <c r="A55" s="9">
        <f>SMALL(B$29:B$36,8)</f>
        <v>1.34</v>
      </c>
      <c r="B55" s="9">
        <f>LARGE(C$29:C$36,8)</f>
        <v>-0.76</v>
      </c>
      <c r="C55" s="9">
        <f t="shared" si="57"/>
        <v>1.7956000000000003</v>
      </c>
      <c r="D55" s="9">
        <f t="shared" si="78"/>
        <v>-0.76000000000000012</v>
      </c>
      <c r="H55" s="9">
        <f>SMALL(I$29:I$36,8)</f>
        <v>1.26</v>
      </c>
      <c r="I55" s="9">
        <f>LARGE(J$29:J$36,8)</f>
        <v>-0.9</v>
      </c>
      <c r="J55" s="9">
        <f t="shared" si="58"/>
        <v>1.5876000000000001</v>
      </c>
      <c r="K55" s="9">
        <f t="shared" si="68"/>
        <v>-0.9</v>
      </c>
      <c r="O55" s="9">
        <f>SMALL(P$29:P$36,8)</f>
        <v>1.7</v>
      </c>
      <c r="P55" s="9">
        <f>LARGE(Q$29:Q$36,8)</f>
        <v>-0.85</v>
      </c>
      <c r="Q55" s="9">
        <f t="shared" si="59"/>
        <v>2.8899999999999997</v>
      </c>
      <c r="R55" s="9">
        <f t="shared" si="69"/>
        <v>-0.84999999999999976</v>
      </c>
      <c r="V55" s="9">
        <f>SMALL(W$29:W$36,8)</f>
        <v>1.46</v>
      </c>
      <c r="W55" s="9">
        <f>LARGE(X$29:X$36,8)</f>
        <v>-0.9</v>
      </c>
      <c r="X55" s="9">
        <f t="shared" si="60"/>
        <v>2.1315999999999997</v>
      </c>
      <c r="Y55" s="9">
        <f t="shared" si="70"/>
        <v>-0.9</v>
      </c>
      <c r="AC55" s="9">
        <f>SMALL(AD$29:AD$36,8)</f>
        <v>1.26</v>
      </c>
      <c r="AD55" s="9">
        <f>LARGE(AE$29:AE$36,8)</f>
        <v>-0.9</v>
      </c>
      <c r="AE55" s="9">
        <f t="shared" si="61"/>
        <v>1.5876000000000001</v>
      </c>
      <c r="AF55" s="9">
        <f t="shared" si="71"/>
        <v>-0.9</v>
      </c>
      <c r="AJ55" s="9">
        <f>SMALL(AK$29:AK$36,8)</f>
        <v>1.38</v>
      </c>
      <c r="AK55" s="9">
        <f>LARGE(AL$29:AL$36,8)</f>
        <v>-0.89</v>
      </c>
      <c r="AL55" s="9">
        <f t="shared" si="62"/>
        <v>1.9043999999999996</v>
      </c>
      <c r="AM55" s="9">
        <f t="shared" si="72"/>
        <v>-0.8899999999999999</v>
      </c>
      <c r="AQ55" s="9">
        <f>SMALL(AR$29:AR$36,8)</f>
        <v>1.4</v>
      </c>
      <c r="AR55" s="9">
        <f>LARGE(AS$29:AS$36,8)</f>
        <v>-0.9</v>
      </c>
      <c r="AS55" s="9">
        <f t="shared" si="63"/>
        <v>1.9599999999999997</v>
      </c>
      <c r="AT55" s="9">
        <f t="shared" si="73"/>
        <v>-0.89999999999999991</v>
      </c>
      <c r="AX55" s="9">
        <f>SMALL(AY$29:AY$36,8)</f>
        <v>1.21</v>
      </c>
      <c r="AY55" s="9">
        <f>LARGE(AZ$29:AZ$36,8)</f>
        <v>-0.89</v>
      </c>
      <c r="AZ55" s="9">
        <f t="shared" si="64"/>
        <v>1.4641</v>
      </c>
      <c r="BA55" s="9">
        <f t="shared" si="74"/>
        <v>-0.8899999999999999</v>
      </c>
      <c r="BE55" s="9">
        <f>SMALL(BF$29:BF$36,8)</f>
        <v>1.57</v>
      </c>
      <c r="BF55" s="9">
        <f>LARGE(BG$29:BG$36,8)</f>
        <v>-0.89</v>
      </c>
      <c r="BG55" s="9">
        <f t="shared" si="65"/>
        <v>2.4649000000000001</v>
      </c>
      <c r="BH55" s="9">
        <f t="shared" si="75"/>
        <v>-0.8899999999999999</v>
      </c>
      <c r="BL55" s="9">
        <f>SMALL(BM$29:BM$36,8)</f>
        <v>1.57</v>
      </c>
      <c r="BM55" s="9">
        <f>LARGE(BN$29:BN$36,8)</f>
        <v>-0.89</v>
      </c>
      <c r="BN55" s="9">
        <f t="shared" si="66"/>
        <v>2.4649000000000001</v>
      </c>
      <c r="BO55" s="9">
        <f t="shared" si="76"/>
        <v>-0.8899999999999999</v>
      </c>
      <c r="BS55" s="9">
        <f>SMALL(BT$29:BT$36,8)</f>
        <v>1.44</v>
      </c>
      <c r="BT55" s="9">
        <f>LARGE(BU$29:BU$36,8)</f>
        <v>-0.89</v>
      </c>
      <c r="BU55" s="9">
        <f t="shared" si="67"/>
        <v>2.0735999999999999</v>
      </c>
      <c r="BV55" s="9">
        <f t="shared" si="77"/>
        <v>-0.89000000000000024</v>
      </c>
    </row>
    <row r="58" spans="1:76" x14ac:dyDescent="0.25">
      <c r="A58" s="20" t="s">
        <v>44</v>
      </c>
      <c r="B58" s="20"/>
      <c r="C58" s="20"/>
      <c r="D58" s="20"/>
      <c r="E58" s="20"/>
      <c r="F58" s="20"/>
      <c r="H58" s="20" t="str">
        <f>A58</f>
        <v>Table 6 Vector Components</v>
      </c>
      <c r="I58" s="20"/>
      <c r="J58" s="20"/>
      <c r="K58" s="20"/>
      <c r="L58" s="20"/>
      <c r="M58" s="20"/>
      <c r="O58" s="20" t="str">
        <f>A58</f>
        <v>Table 6 Vector Components</v>
      </c>
      <c r="P58" s="20"/>
      <c r="Q58" s="20"/>
      <c r="R58" s="20"/>
      <c r="S58" s="20"/>
      <c r="T58" s="20"/>
      <c r="V58" s="20" t="str">
        <f>A58</f>
        <v>Table 6 Vector Components</v>
      </c>
      <c r="W58" s="20"/>
      <c r="X58" s="20"/>
      <c r="Y58" s="20"/>
      <c r="Z58" s="20"/>
      <c r="AA58" s="20"/>
      <c r="AC58" s="20" t="str">
        <f>A58</f>
        <v>Table 6 Vector Components</v>
      </c>
      <c r="AD58" s="20"/>
      <c r="AE58" s="20"/>
      <c r="AF58" s="20"/>
      <c r="AG58" s="20"/>
      <c r="AH58" s="20"/>
      <c r="AJ58" s="20" t="str">
        <f>A58</f>
        <v>Table 6 Vector Components</v>
      </c>
      <c r="AK58" s="20"/>
      <c r="AL58" s="20"/>
      <c r="AM58" s="20"/>
      <c r="AN58" s="20"/>
      <c r="AO58" s="20"/>
      <c r="AQ58" s="20" t="str">
        <f>A58</f>
        <v>Table 6 Vector Components</v>
      </c>
      <c r="AR58" s="20"/>
      <c r="AS58" s="20"/>
      <c r="AT58" s="20"/>
      <c r="AU58" s="20"/>
      <c r="AV58" s="20"/>
      <c r="AX58" s="20" t="str">
        <f>H58</f>
        <v>Table 6 Vector Components</v>
      </c>
      <c r="AY58" s="20"/>
      <c r="AZ58" s="20"/>
      <c r="BA58" s="20"/>
      <c r="BB58" s="20"/>
      <c r="BC58" s="20"/>
      <c r="BE58" s="20" t="str">
        <f>O58</f>
        <v>Table 6 Vector Components</v>
      </c>
      <c r="BF58" s="20"/>
      <c r="BG58" s="20"/>
      <c r="BH58" s="20"/>
      <c r="BI58" s="20"/>
      <c r="BJ58" s="20"/>
      <c r="BL58" s="20" t="str">
        <f>V58</f>
        <v>Table 6 Vector Components</v>
      </c>
      <c r="BM58" s="20"/>
      <c r="BN58" s="20"/>
      <c r="BO58" s="20"/>
      <c r="BP58" s="20"/>
      <c r="BQ58" s="20"/>
      <c r="BS58" s="20" t="str">
        <f>AC58</f>
        <v>Table 6 Vector Components</v>
      </c>
      <c r="BT58" s="20"/>
      <c r="BU58" s="20"/>
      <c r="BV58" s="20"/>
      <c r="BW58" s="20"/>
      <c r="BX58" s="20"/>
    </row>
    <row r="60" spans="1:76" x14ac:dyDescent="0.25">
      <c r="A60" s="6" t="s">
        <v>0</v>
      </c>
      <c r="B60" s="6" t="s">
        <v>9</v>
      </c>
      <c r="C60" s="6" t="s">
        <v>10</v>
      </c>
      <c r="D60" s="6" t="s">
        <v>4</v>
      </c>
      <c r="E60" s="6" t="s">
        <v>12</v>
      </c>
      <c r="F60" s="6" t="s">
        <v>13</v>
      </c>
      <c r="H60" s="6" t="s">
        <v>0</v>
      </c>
      <c r="I60" s="6" t="s">
        <v>9</v>
      </c>
      <c r="J60" s="6" t="s">
        <v>10</v>
      </c>
      <c r="K60" s="6" t="s">
        <v>4</v>
      </c>
      <c r="L60" s="6" t="s">
        <v>12</v>
      </c>
      <c r="M60" s="6" t="s">
        <v>13</v>
      </c>
      <c r="O60" s="6" t="s">
        <v>0</v>
      </c>
      <c r="P60" s="6" t="s">
        <v>9</v>
      </c>
      <c r="Q60" s="6" t="s">
        <v>10</v>
      </c>
      <c r="R60" s="6" t="s">
        <v>4</v>
      </c>
      <c r="S60" s="6" t="s">
        <v>12</v>
      </c>
      <c r="T60" s="6" t="s">
        <v>13</v>
      </c>
      <c r="V60" s="6" t="s">
        <v>0</v>
      </c>
      <c r="W60" s="6" t="s">
        <v>9</v>
      </c>
      <c r="X60" s="6" t="s">
        <v>10</v>
      </c>
      <c r="Y60" s="6" t="s">
        <v>4</v>
      </c>
      <c r="Z60" s="6" t="s">
        <v>12</v>
      </c>
      <c r="AA60" s="6" t="s">
        <v>13</v>
      </c>
      <c r="AC60" s="6" t="s">
        <v>0</v>
      </c>
      <c r="AD60" s="6" t="s">
        <v>9</v>
      </c>
      <c r="AE60" s="6" t="s">
        <v>10</v>
      </c>
      <c r="AF60" s="6" t="s">
        <v>4</v>
      </c>
      <c r="AG60" s="6" t="s">
        <v>12</v>
      </c>
      <c r="AH60" s="6" t="s">
        <v>13</v>
      </c>
      <c r="AJ60" s="6" t="s">
        <v>0</v>
      </c>
      <c r="AK60" s="6" t="s">
        <v>9</v>
      </c>
      <c r="AL60" s="6" t="s">
        <v>10</v>
      </c>
      <c r="AM60" s="6" t="s">
        <v>4</v>
      </c>
      <c r="AN60" s="6" t="s">
        <v>12</v>
      </c>
      <c r="AO60" s="6" t="s">
        <v>13</v>
      </c>
      <c r="AQ60" s="6" t="s">
        <v>0</v>
      </c>
      <c r="AR60" s="6" t="s">
        <v>9</v>
      </c>
      <c r="AS60" s="6" t="s">
        <v>10</v>
      </c>
      <c r="AT60" s="6" t="s">
        <v>4</v>
      </c>
      <c r="AU60" s="6" t="s">
        <v>12</v>
      </c>
      <c r="AV60" s="6" t="s">
        <v>13</v>
      </c>
      <c r="AX60" s="6" t="s">
        <v>0</v>
      </c>
      <c r="AY60" s="6" t="s">
        <v>9</v>
      </c>
      <c r="AZ60" s="6" t="s">
        <v>10</v>
      </c>
      <c r="BA60" s="6" t="s">
        <v>4</v>
      </c>
      <c r="BB60" s="6" t="s">
        <v>12</v>
      </c>
      <c r="BC60" s="6" t="s">
        <v>13</v>
      </c>
      <c r="BE60" s="6" t="s">
        <v>0</v>
      </c>
      <c r="BF60" s="6" t="s">
        <v>9</v>
      </c>
      <c r="BG60" s="6" t="s">
        <v>10</v>
      </c>
      <c r="BH60" s="6" t="s">
        <v>4</v>
      </c>
      <c r="BI60" s="6" t="s">
        <v>12</v>
      </c>
      <c r="BJ60" s="6" t="s">
        <v>13</v>
      </c>
      <c r="BL60" s="6" t="s">
        <v>0</v>
      </c>
      <c r="BM60" s="6" t="s">
        <v>9</v>
      </c>
      <c r="BN60" s="6" t="s">
        <v>10</v>
      </c>
      <c r="BO60" s="6" t="s">
        <v>4</v>
      </c>
      <c r="BP60" s="6" t="s">
        <v>12</v>
      </c>
      <c r="BQ60" s="6" t="s">
        <v>13</v>
      </c>
      <c r="BS60" s="6" t="s">
        <v>0</v>
      </c>
      <c r="BT60" s="6" t="s">
        <v>9</v>
      </c>
      <c r="BU60" s="6" t="s">
        <v>10</v>
      </c>
      <c r="BV60" s="6" t="s">
        <v>4</v>
      </c>
      <c r="BW60" s="6" t="s">
        <v>12</v>
      </c>
      <c r="BX60" s="6" t="s">
        <v>13</v>
      </c>
    </row>
    <row r="61" spans="1:76" x14ac:dyDescent="0.25">
      <c r="A61" s="1"/>
      <c r="B61" s="1"/>
      <c r="C61" s="1"/>
      <c r="D61" s="1"/>
      <c r="E61" s="1" t="s">
        <v>7</v>
      </c>
      <c r="F61" s="1"/>
      <c r="H61" s="1"/>
      <c r="I61" s="1"/>
      <c r="J61" s="1"/>
      <c r="K61" s="1"/>
      <c r="L61" s="1" t="s">
        <v>7</v>
      </c>
      <c r="M61" s="1"/>
      <c r="O61" s="1"/>
      <c r="P61" s="1"/>
      <c r="Q61" s="1"/>
      <c r="R61" s="1"/>
      <c r="S61" s="1" t="s">
        <v>7</v>
      </c>
      <c r="T61" s="1"/>
      <c r="V61" s="1"/>
      <c r="W61" s="1"/>
      <c r="X61" s="1"/>
      <c r="Y61" s="1"/>
      <c r="Z61" s="1" t="s">
        <v>7</v>
      </c>
      <c r="AA61" s="1"/>
      <c r="AC61" s="1"/>
      <c r="AD61" s="1"/>
      <c r="AE61" s="1"/>
      <c r="AF61" s="1"/>
      <c r="AG61" s="1" t="s">
        <v>7</v>
      </c>
      <c r="AH61" s="1"/>
      <c r="AJ61" s="1"/>
      <c r="AK61" s="1"/>
      <c r="AL61" s="1"/>
      <c r="AM61" s="1"/>
      <c r="AN61" s="1" t="s">
        <v>7</v>
      </c>
      <c r="AO61" s="1"/>
      <c r="AQ61" s="1"/>
      <c r="AR61" s="1"/>
      <c r="AS61" s="1"/>
      <c r="AT61" s="1"/>
      <c r="AU61" s="1" t="s">
        <v>7</v>
      </c>
      <c r="AV61" s="1"/>
      <c r="AX61" s="1"/>
      <c r="AY61" s="1"/>
      <c r="AZ61" s="1"/>
      <c r="BA61" s="1"/>
      <c r="BB61" s="1" t="s">
        <v>7</v>
      </c>
      <c r="BC61" s="1"/>
      <c r="BE61" s="1"/>
      <c r="BF61" s="1"/>
      <c r="BG61" s="1"/>
      <c r="BH61" s="1"/>
      <c r="BI61" s="1" t="s">
        <v>7</v>
      </c>
      <c r="BJ61" s="1"/>
      <c r="BL61" s="1"/>
      <c r="BM61" s="1"/>
      <c r="BN61" s="1"/>
      <c r="BO61" s="1"/>
      <c r="BP61" s="1" t="s">
        <v>7</v>
      </c>
      <c r="BQ61" s="1"/>
      <c r="BS61" s="1"/>
      <c r="BT61" s="1"/>
      <c r="BU61" s="1"/>
      <c r="BV61" s="1"/>
      <c r="BW61" s="1" t="s">
        <v>7</v>
      </c>
      <c r="BX61" s="1"/>
    </row>
    <row r="62" spans="1:76" x14ac:dyDescent="0.25">
      <c r="A62" s="2"/>
      <c r="B62" s="2" t="s">
        <v>7</v>
      </c>
      <c r="C62" s="2" t="s">
        <v>7</v>
      </c>
      <c r="D62" s="2" t="s">
        <v>7</v>
      </c>
      <c r="E62" s="2" t="s">
        <v>14</v>
      </c>
      <c r="F62" s="2" t="s">
        <v>7</v>
      </c>
      <c r="H62" s="2"/>
      <c r="I62" s="2" t="s">
        <v>7</v>
      </c>
      <c r="J62" s="2" t="s">
        <v>7</v>
      </c>
      <c r="K62" s="2" t="s">
        <v>7</v>
      </c>
      <c r="L62" s="2" t="s">
        <v>14</v>
      </c>
      <c r="M62" s="2" t="s">
        <v>7</v>
      </c>
      <c r="O62" s="2"/>
      <c r="P62" s="2" t="s">
        <v>7</v>
      </c>
      <c r="Q62" s="2" t="s">
        <v>7</v>
      </c>
      <c r="R62" s="2" t="s">
        <v>7</v>
      </c>
      <c r="S62" s="2" t="s">
        <v>14</v>
      </c>
      <c r="T62" s="2" t="s">
        <v>7</v>
      </c>
      <c r="V62" s="2"/>
      <c r="W62" s="2" t="s">
        <v>7</v>
      </c>
      <c r="X62" s="2" t="s">
        <v>7</v>
      </c>
      <c r="Y62" s="2" t="s">
        <v>7</v>
      </c>
      <c r="Z62" s="2" t="s">
        <v>14</v>
      </c>
      <c r="AA62" s="2" t="s">
        <v>7</v>
      </c>
      <c r="AC62" s="2"/>
      <c r="AD62" s="2" t="s">
        <v>7</v>
      </c>
      <c r="AE62" s="2" t="s">
        <v>7</v>
      </c>
      <c r="AF62" s="2" t="s">
        <v>7</v>
      </c>
      <c r="AG62" s="2" t="s">
        <v>14</v>
      </c>
      <c r="AH62" s="2" t="s">
        <v>7</v>
      </c>
      <c r="AJ62" s="2"/>
      <c r="AK62" s="2" t="s">
        <v>7</v>
      </c>
      <c r="AL62" s="2" t="s">
        <v>7</v>
      </c>
      <c r="AM62" s="2" t="s">
        <v>7</v>
      </c>
      <c r="AN62" s="2" t="s">
        <v>14</v>
      </c>
      <c r="AO62" s="2" t="s">
        <v>7</v>
      </c>
      <c r="AQ62" s="2"/>
      <c r="AR62" s="2" t="s">
        <v>7</v>
      </c>
      <c r="AS62" s="2" t="s">
        <v>7</v>
      </c>
      <c r="AT62" s="2" t="s">
        <v>7</v>
      </c>
      <c r="AU62" s="2" t="s">
        <v>14</v>
      </c>
      <c r="AV62" s="2" t="s">
        <v>7</v>
      </c>
      <c r="AX62" s="2"/>
      <c r="AY62" s="2" t="s">
        <v>7</v>
      </c>
      <c r="AZ62" s="2" t="s">
        <v>7</v>
      </c>
      <c r="BA62" s="2" t="s">
        <v>7</v>
      </c>
      <c r="BB62" s="2" t="s">
        <v>14</v>
      </c>
      <c r="BC62" s="2" t="s">
        <v>7</v>
      </c>
      <c r="BE62" s="2"/>
      <c r="BF62" s="2" t="s">
        <v>7</v>
      </c>
      <c r="BG62" s="2" t="s">
        <v>7</v>
      </c>
      <c r="BH62" s="2" t="s">
        <v>7</v>
      </c>
      <c r="BI62" s="2" t="s">
        <v>14</v>
      </c>
      <c r="BJ62" s="2" t="s">
        <v>7</v>
      </c>
      <c r="BL62" s="2"/>
      <c r="BM62" s="2" t="s">
        <v>7</v>
      </c>
      <c r="BN62" s="2" t="s">
        <v>7</v>
      </c>
      <c r="BO62" s="2" t="s">
        <v>7</v>
      </c>
      <c r="BP62" s="2" t="s">
        <v>14</v>
      </c>
      <c r="BQ62" s="2" t="s">
        <v>7</v>
      </c>
      <c r="BS62" s="2"/>
      <c r="BT62" s="2" t="s">
        <v>7</v>
      </c>
      <c r="BU62" s="2" t="s">
        <v>7</v>
      </c>
      <c r="BV62" s="2" t="s">
        <v>7</v>
      </c>
      <c r="BW62" s="2" t="s">
        <v>14</v>
      </c>
      <c r="BX62" s="2" t="s">
        <v>7</v>
      </c>
    </row>
    <row r="63" spans="1:76" ht="18" x14ac:dyDescent="0.35">
      <c r="A63" s="2"/>
      <c r="B63" s="2" t="s">
        <v>61</v>
      </c>
      <c r="C63" s="2" t="s">
        <v>62</v>
      </c>
      <c r="D63" s="2" t="s">
        <v>11</v>
      </c>
      <c r="E63" s="2" t="s">
        <v>15</v>
      </c>
      <c r="F63" s="2" t="s">
        <v>16</v>
      </c>
      <c r="H63" s="2"/>
      <c r="I63" s="2" t="s">
        <v>61</v>
      </c>
      <c r="J63" s="2" t="s">
        <v>62</v>
      </c>
      <c r="K63" s="2" t="s">
        <v>11</v>
      </c>
      <c r="L63" s="2" t="s">
        <v>15</v>
      </c>
      <c r="M63" s="2" t="s">
        <v>16</v>
      </c>
      <c r="O63" s="2"/>
      <c r="P63" s="2" t="s">
        <v>61</v>
      </c>
      <c r="Q63" s="2" t="s">
        <v>62</v>
      </c>
      <c r="R63" s="2" t="s">
        <v>11</v>
      </c>
      <c r="S63" s="2" t="s">
        <v>15</v>
      </c>
      <c r="T63" s="2" t="s">
        <v>16</v>
      </c>
      <c r="V63" s="2"/>
      <c r="W63" s="2" t="s">
        <v>61</v>
      </c>
      <c r="X63" s="2" t="s">
        <v>62</v>
      </c>
      <c r="Y63" s="2" t="s">
        <v>11</v>
      </c>
      <c r="Z63" s="2" t="s">
        <v>15</v>
      </c>
      <c r="AA63" s="2" t="s">
        <v>16</v>
      </c>
      <c r="AC63" s="2"/>
      <c r="AD63" s="2" t="s">
        <v>61</v>
      </c>
      <c r="AE63" s="2" t="s">
        <v>62</v>
      </c>
      <c r="AF63" s="2" t="s">
        <v>11</v>
      </c>
      <c r="AG63" s="2" t="s">
        <v>15</v>
      </c>
      <c r="AH63" s="2" t="s">
        <v>16</v>
      </c>
      <c r="AJ63" s="2"/>
      <c r="AK63" s="2" t="s">
        <v>61</v>
      </c>
      <c r="AL63" s="2" t="s">
        <v>62</v>
      </c>
      <c r="AM63" s="2" t="s">
        <v>11</v>
      </c>
      <c r="AN63" s="2" t="s">
        <v>15</v>
      </c>
      <c r="AO63" s="2" t="s">
        <v>16</v>
      </c>
      <c r="AQ63" s="2"/>
      <c r="AR63" s="2" t="s">
        <v>61</v>
      </c>
      <c r="AS63" s="2" t="s">
        <v>62</v>
      </c>
      <c r="AT63" s="2" t="s">
        <v>11</v>
      </c>
      <c r="AU63" s="2" t="s">
        <v>15</v>
      </c>
      <c r="AV63" s="2" t="s">
        <v>16</v>
      </c>
      <c r="AX63" s="2"/>
      <c r="AY63" s="2" t="s">
        <v>61</v>
      </c>
      <c r="AZ63" s="2" t="s">
        <v>62</v>
      </c>
      <c r="BA63" s="2" t="s">
        <v>11</v>
      </c>
      <c r="BB63" s="2" t="s">
        <v>15</v>
      </c>
      <c r="BC63" s="2" t="s">
        <v>16</v>
      </c>
      <c r="BE63" s="2"/>
      <c r="BF63" s="2" t="s">
        <v>61</v>
      </c>
      <c r="BG63" s="2" t="s">
        <v>62</v>
      </c>
      <c r="BH63" s="2" t="s">
        <v>11</v>
      </c>
      <c r="BI63" s="2" t="s">
        <v>15</v>
      </c>
      <c r="BJ63" s="2" t="s">
        <v>16</v>
      </c>
      <c r="BL63" s="2"/>
      <c r="BM63" s="2" t="s">
        <v>61</v>
      </c>
      <c r="BN63" s="2" t="s">
        <v>62</v>
      </c>
      <c r="BO63" s="2" t="s">
        <v>11</v>
      </c>
      <c r="BP63" s="2" t="s">
        <v>15</v>
      </c>
      <c r="BQ63" s="2" t="s">
        <v>16</v>
      </c>
      <c r="BS63" s="2"/>
      <c r="BT63" s="2" t="s">
        <v>61</v>
      </c>
      <c r="BU63" s="2" t="s">
        <v>62</v>
      </c>
      <c r="BV63" s="2" t="s">
        <v>11</v>
      </c>
      <c r="BW63" s="2" t="s">
        <v>15</v>
      </c>
      <c r="BX63" s="2" t="s">
        <v>16</v>
      </c>
    </row>
    <row r="64" spans="1:76" ht="18.75" x14ac:dyDescent="0.35">
      <c r="A64" s="2"/>
      <c r="B64" s="2" t="s">
        <v>8</v>
      </c>
      <c r="C64" s="2" t="s">
        <v>5</v>
      </c>
      <c r="D64" s="2"/>
      <c r="E64" s="2"/>
      <c r="F64" s="2" t="s">
        <v>63</v>
      </c>
      <c r="H64" s="2"/>
      <c r="I64" s="2" t="s">
        <v>8</v>
      </c>
      <c r="J64" s="2" t="s">
        <v>5</v>
      </c>
      <c r="K64" s="2"/>
      <c r="L64" s="2"/>
      <c r="M64" s="2" t="s">
        <v>63</v>
      </c>
      <c r="O64" s="2"/>
      <c r="P64" s="2" t="s">
        <v>8</v>
      </c>
      <c r="Q64" s="2" t="s">
        <v>5</v>
      </c>
      <c r="R64" s="2"/>
      <c r="S64" s="2"/>
      <c r="T64" s="2" t="s">
        <v>63</v>
      </c>
      <c r="V64" s="2"/>
      <c r="W64" s="2" t="s">
        <v>8</v>
      </c>
      <c r="X64" s="2" t="s">
        <v>5</v>
      </c>
      <c r="Y64" s="2"/>
      <c r="Z64" s="2"/>
      <c r="AA64" s="2" t="s">
        <v>63</v>
      </c>
      <c r="AC64" s="2"/>
      <c r="AD64" s="2" t="s">
        <v>8</v>
      </c>
      <c r="AE64" s="2" t="s">
        <v>5</v>
      </c>
      <c r="AF64" s="2"/>
      <c r="AG64" s="2"/>
      <c r="AH64" s="2" t="s">
        <v>63</v>
      </c>
      <c r="AJ64" s="2"/>
      <c r="AK64" s="2" t="s">
        <v>8</v>
      </c>
      <c r="AL64" s="2" t="s">
        <v>5</v>
      </c>
      <c r="AM64" s="2"/>
      <c r="AN64" s="2"/>
      <c r="AO64" s="2" t="s">
        <v>63</v>
      </c>
      <c r="AQ64" s="2"/>
      <c r="AR64" s="2" t="s">
        <v>8</v>
      </c>
      <c r="AS64" s="2" t="s">
        <v>5</v>
      </c>
      <c r="AT64" s="2"/>
      <c r="AU64" s="2"/>
      <c r="AV64" s="2" t="s">
        <v>63</v>
      </c>
      <c r="AX64" s="2"/>
      <c r="AY64" s="2" t="s">
        <v>8</v>
      </c>
      <c r="AZ64" s="2" t="s">
        <v>5</v>
      </c>
      <c r="BA64" s="2"/>
      <c r="BB64" s="2"/>
      <c r="BC64" s="2" t="s">
        <v>63</v>
      </c>
      <c r="BE64" s="2"/>
      <c r="BF64" s="2" t="s">
        <v>8</v>
      </c>
      <c r="BG64" s="2" t="s">
        <v>5</v>
      </c>
      <c r="BH64" s="2"/>
      <c r="BI64" s="2"/>
      <c r="BJ64" s="2" t="s">
        <v>63</v>
      </c>
      <c r="BL64" s="2"/>
      <c r="BM64" s="2" t="s">
        <v>8</v>
      </c>
      <c r="BN64" s="2" t="s">
        <v>5</v>
      </c>
      <c r="BO64" s="2"/>
      <c r="BP64" s="2"/>
      <c r="BQ64" s="2" t="s">
        <v>63</v>
      </c>
      <c r="BS64" s="2"/>
      <c r="BT64" s="2" t="s">
        <v>8</v>
      </c>
      <c r="BU64" s="2" t="s">
        <v>5</v>
      </c>
      <c r="BV64" s="2"/>
      <c r="BW64" s="2"/>
      <c r="BX64" s="2" t="s">
        <v>63</v>
      </c>
    </row>
    <row r="65" spans="1:76" x14ac:dyDescent="0.25">
      <c r="A65" s="17" t="s">
        <v>1</v>
      </c>
      <c r="B65" s="7" t="s">
        <v>6</v>
      </c>
      <c r="C65" s="7" t="s">
        <v>6</v>
      </c>
      <c r="D65" s="7" t="s">
        <v>6</v>
      </c>
      <c r="E65" s="7" t="s">
        <v>6</v>
      </c>
      <c r="F65" s="7" t="s">
        <v>17</v>
      </c>
      <c r="H65" s="17" t="s">
        <v>1</v>
      </c>
      <c r="I65" s="7" t="s">
        <v>6</v>
      </c>
      <c r="J65" s="7" t="s">
        <v>6</v>
      </c>
      <c r="K65" s="7" t="s">
        <v>6</v>
      </c>
      <c r="L65" s="7" t="s">
        <v>6</v>
      </c>
      <c r="M65" s="7" t="s">
        <v>17</v>
      </c>
      <c r="O65" s="17" t="s">
        <v>1</v>
      </c>
      <c r="P65" s="7" t="s">
        <v>6</v>
      </c>
      <c r="Q65" s="7" t="s">
        <v>6</v>
      </c>
      <c r="R65" s="7" t="s">
        <v>6</v>
      </c>
      <c r="S65" s="7" t="s">
        <v>6</v>
      </c>
      <c r="T65" s="7" t="s">
        <v>17</v>
      </c>
      <c r="V65" s="17" t="s">
        <v>1</v>
      </c>
      <c r="W65" s="7" t="s">
        <v>6</v>
      </c>
      <c r="X65" s="7" t="s">
        <v>6</v>
      </c>
      <c r="Y65" s="7" t="s">
        <v>6</v>
      </c>
      <c r="Z65" s="7" t="s">
        <v>6</v>
      </c>
      <c r="AA65" s="7" t="s">
        <v>17</v>
      </c>
      <c r="AC65" s="17" t="s">
        <v>1</v>
      </c>
      <c r="AD65" s="7" t="s">
        <v>6</v>
      </c>
      <c r="AE65" s="7" t="s">
        <v>6</v>
      </c>
      <c r="AF65" s="7" t="s">
        <v>6</v>
      </c>
      <c r="AG65" s="7" t="s">
        <v>6</v>
      </c>
      <c r="AH65" s="7" t="s">
        <v>17</v>
      </c>
      <c r="AJ65" s="17" t="s">
        <v>1</v>
      </c>
      <c r="AK65" s="7" t="s">
        <v>6</v>
      </c>
      <c r="AL65" s="7" t="s">
        <v>6</v>
      </c>
      <c r="AM65" s="7" t="s">
        <v>6</v>
      </c>
      <c r="AN65" s="7" t="s">
        <v>6</v>
      </c>
      <c r="AO65" s="7" t="s">
        <v>17</v>
      </c>
      <c r="AQ65" s="17" t="s">
        <v>1</v>
      </c>
      <c r="AR65" s="7" t="s">
        <v>6</v>
      </c>
      <c r="AS65" s="7" t="s">
        <v>6</v>
      </c>
      <c r="AT65" s="7" t="s">
        <v>6</v>
      </c>
      <c r="AU65" s="7" t="s">
        <v>6</v>
      </c>
      <c r="AV65" s="7" t="s">
        <v>17</v>
      </c>
      <c r="AX65" s="17" t="s">
        <v>1</v>
      </c>
      <c r="AY65" s="7" t="s">
        <v>6</v>
      </c>
      <c r="AZ65" s="7" t="s">
        <v>6</v>
      </c>
      <c r="BA65" s="7" t="s">
        <v>6</v>
      </c>
      <c r="BB65" s="7" t="s">
        <v>6</v>
      </c>
      <c r="BC65" s="7" t="s">
        <v>17</v>
      </c>
      <c r="BE65" s="17" t="s">
        <v>1</v>
      </c>
      <c r="BF65" s="7" t="s">
        <v>6</v>
      </c>
      <c r="BG65" s="7" t="s">
        <v>6</v>
      </c>
      <c r="BH65" s="7" t="s">
        <v>6</v>
      </c>
      <c r="BI65" s="7" t="s">
        <v>6</v>
      </c>
      <c r="BJ65" s="7" t="s">
        <v>17</v>
      </c>
      <c r="BL65" s="17" t="s">
        <v>1</v>
      </c>
      <c r="BM65" s="7" t="s">
        <v>6</v>
      </c>
      <c r="BN65" s="7" t="s">
        <v>6</v>
      </c>
      <c r="BO65" s="7" t="s">
        <v>6</v>
      </c>
      <c r="BP65" s="7" t="s">
        <v>6</v>
      </c>
      <c r="BQ65" s="7" t="s">
        <v>17</v>
      </c>
      <c r="BS65" s="17" t="s">
        <v>1</v>
      </c>
      <c r="BT65" s="7" t="s">
        <v>6</v>
      </c>
      <c r="BU65" s="7" t="s">
        <v>6</v>
      </c>
      <c r="BV65" s="7" t="s">
        <v>6</v>
      </c>
      <c r="BW65" s="7" t="s">
        <v>6</v>
      </c>
      <c r="BX65" s="7" t="s">
        <v>17</v>
      </c>
    </row>
    <row r="66" spans="1:76" x14ac:dyDescent="0.25">
      <c r="A66" s="11" t="s">
        <v>26</v>
      </c>
      <c r="B66" s="9">
        <f>F9</f>
        <v>3.4042191314216015</v>
      </c>
      <c r="C66" s="9">
        <f>D9</f>
        <v>-1.9307511491644904</v>
      </c>
      <c r="D66" s="9" t="str">
        <f>"v = "&amp;TEXT(B66,"0.00")&amp;"x  "&amp;TEXT(C66,"0.00")&amp;"y"</f>
        <v>v = 3.40x  -1.93y</v>
      </c>
      <c r="E66" s="9">
        <f>SQRT(B66^2+C66^2)</f>
        <v>3.9136310371235612</v>
      </c>
      <c r="F66" s="9">
        <f>DEGREES(ATAN((C66/B66)))</f>
        <v>-29.560354464680739</v>
      </c>
      <c r="H66" s="11" t="s">
        <v>26</v>
      </c>
      <c r="I66" s="9">
        <f>M9</f>
        <v>2.9414996175420458</v>
      </c>
      <c r="J66" s="9">
        <f>K9</f>
        <v>-2.1010711553871753</v>
      </c>
      <c r="K66" s="9" t="str">
        <f>"v = "&amp;TEXT(I66,"0.00")&amp;"x  "&amp;TEXT(J66,"0.00")&amp;"y"</f>
        <v>v = 2.94x  -2.10y</v>
      </c>
      <c r="L66" s="9">
        <f>SQRT(I66^2+J66^2)</f>
        <v>3.6148194975683086</v>
      </c>
      <c r="M66" s="9">
        <f>DEGREES(ATAN((J66/I66)))</f>
        <v>-35.537677791974374</v>
      </c>
      <c r="O66" s="11" t="s">
        <v>26</v>
      </c>
      <c r="P66" s="9">
        <f>T9</f>
        <v>4.083748278236552</v>
      </c>
      <c r="Q66" s="9">
        <f>R9</f>
        <v>-2.041874139118276</v>
      </c>
      <c r="R66" s="9" t="str">
        <f>"v = "&amp;TEXT(P66,"0.00")&amp;"x  "&amp;TEXT(Q66,"0.00")&amp;"y"</f>
        <v>v = 4.08x  -2.04y</v>
      </c>
      <c r="S66" s="9">
        <f>SQRT(P66^2+Q66^2)</f>
        <v>4.565769376567328</v>
      </c>
      <c r="T66" s="9">
        <f>DEGREES(ATAN((Q66/P66)))</f>
        <v>-26.56505117707799</v>
      </c>
      <c r="V66" s="11" t="s">
        <v>26</v>
      </c>
      <c r="W66" s="9">
        <f>AA9</f>
        <v>3.4084043187391955</v>
      </c>
      <c r="X66" s="9">
        <f>Y9</f>
        <v>-2.1010711553871753</v>
      </c>
      <c r="Y66" s="9" t="str">
        <f>"v = "&amp;TEXT(W66,"0.00")&amp;"x  "&amp;TEXT(X66,"0.00")&amp;"y"</f>
        <v>v = 3.41x  -2.10y</v>
      </c>
      <c r="Z66" s="9">
        <f>SQRT(W66^2+X66^2)</f>
        <v>4.003963036792423</v>
      </c>
      <c r="AA66" s="9">
        <f>DEGREES(ATAN((X66/W66)))</f>
        <v>-31.651272886712622</v>
      </c>
      <c r="AC66" s="11" t="s">
        <v>26</v>
      </c>
      <c r="AD66" s="9">
        <f>AH9</f>
        <v>2.9414996175420458</v>
      </c>
      <c r="AE66" s="9">
        <f>AF9</f>
        <v>-2.1010711553871753</v>
      </c>
      <c r="AF66" s="9" t="str">
        <f>"v = "&amp;TEXT(AD66,"0.00")&amp;"x  "&amp;TEXT(AE66,"0.00")&amp;"y"</f>
        <v>v = 2.94x  -2.10y</v>
      </c>
      <c r="AG66" s="9">
        <f>SQRT(AD66^2+AE66^2)</f>
        <v>3.6148194975683086</v>
      </c>
      <c r="AH66" s="9">
        <f>DEGREES(ATAN((AE66/AD66)))</f>
        <v>-35.537677791974374</v>
      </c>
      <c r="AJ66" s="11" t="s">
        <v>26</v>
      </c>
      <c r="AK66" s="9">
        <f>AO9</f>
        <v>3.2396909965008991</v>
      </c>
      <c r="AL66" s="9">
        <f>AM9</f>
        <v>-2.0893659325259422</v>
      </c>
      <c r="AM66" s="9" t="str">
        <f>"v = "&amp;TEXT(AK66,"0.00")&amp;"x  "&amp;TEXT(AL66,"0.00")&amp;"y"</f>
        <v>v = 3.24x  -2.09y</v>
      </c>
      <c r="AN66" s="9">
        <f>SQRT(AK66^2+AL66^2)</f>
        <v>3.8550029510765604</v>
      </c>
      <c r="AO66" s="9">
        <f>DEGREES(ATAN((AL66/AK66)))</f>
        <v>-32.819083920994458</v>
      </c>
      <c r="AQ66" s="11" t="s">
        <v>26</v>
      </c>
      <c r="AR66" s="9">
        <f>AV9</f>
        <v>3.2683329083800507</v>
      </c>
      <c r="AS66" s="9">
        <f>AT9</f>
        <v>-2.1010711553871753</v>
      </c>
      <c r="AT66" s="9" t="str">
        <f>"v = "&amp;TEXT(AR66,"0.00")&amp;"x  "&amp;TEXT(AS66,"0.00")&amp;"y"</f>
        <v>v = 3.27x  -2.10y</v>
      </c>
      <c r="AU66" s="9">
        <f>SQRT(AR66^2+AS66^2)</f>
        <v>3.8854214700595864</v>
      </c>
      <c r="AV66" s="9">
        <f>DEGREES(ATAN((AS66/AR66)))</f>
        <v>-32.735226272107596</v>
      </c>
      <c r="AX66" s="11" t="s">
        <v>26</v>
      </c>
      <c r="AY66" s="9">
        <f>BC9</f>
        <v>2.8405986273667305</v>
      </c>
      <c r="AZ66" s="9">
        <f>BA9</f>
        <v>-2.0893659325259422</v>
      </c>
      <c r="BA66" s="9" t="str">
        <f>"v = "&amp;TEXT(AY66,"0.00")&amp;"x  "&amp;TEXT(AZ66,"0.00")&amp;"y"</f>
        <v>v = 2.84x  -2.09y</v>
      </c>
      <c r="BB66" s="9">
        <f>SQRT(AY66^2+AZ66^2)</f>
        <v>3.526251630527486</v>
      </c>
      <c r="BC66" s="9">
        <f>DEGREES(ATAN((AZ66/AY66)))</f>
        <v>-36.335864566891935</v>
      </c>
      <c r="BE66" s="11" t="s">
        <v>26</v>
      </c>
      <c r="BF66" s="9">
        <f>BJ9</f>
        <v>3.6857354090626173</v>
      </c>
      <c r="BG66" s="9">
        <f>BH9</f>
        <v>-2.0893659325259422</v>
      </c>
      <c r="BH66" s="9" t="str">
        <f>"v = "&amp;TEXT(BF66,"0.00")&amp;"x  "&amp;TEXT(BG66,"0.00")&amp;"y"</f>
        <v>v = 3.69x  -2.09y</v>
      </c>
      <c r="BI66" s="9">
        <f>SQRT(BF66^2+BG66^2)</f>
        <v>4.2367553039582049</v>
      </c>
      <c r="BJ66" s="9">
        <f>DEGREES(ATAN((BG66/BF66)))</f>
        <v>-29.547989358870311</v>
      </c>
      <c r="BL66" s="11" t="s">
        <v>26</v>
      </c>
      <c r="BM66" s="9">
        <f>BQ9</f>
        <v>3.6857354090626173</v>
      </c>
      <c r="BN66" s="9">
        <f>BO9</f>
        <v>-2.0893659325259422</v>
      </c>
      <c r="BO66" s="9" t="str">
        <f>"v = "&amp;TEXT(BM66,"0.00")&amp;"x  "&amp;TEXT(BN66,"0.00")&amp;"y"</f>
        <v>v = 3.69x  -2.09y</v>
      </c>
      <c r="BP66" s="9">
        <f>SQRT(BM66^2+BN66^2)</f>
        <v>4.2367553039582049</v>
      </c>
      <c r="BQ66" s="9">
        <f>DEGREES(ATAN((BN66/BM66)))</f>
        <v>-29.547989358870311</v>
      </c>
      <c r="BS66" s="11" t="s">
        <v>26</v>
      </c>
      <c r="BT66" s="9">
        <f>BX9</f>
        <v>3.3805471267835467</v>
      </c>
      <c r="BU66" s="9">
        <f>BV9</f>
        <v>-2.0893659325259422</v>
      </c>
      <c r="BV66" s="9" t="str">
        <f>"v = "&amp;TEXT(BT66,"0.00")&amp;"x  "&amp;TEXT(BU66,"0.00")&amp;"y"</f>
        <v>v = 3.38x  -2.09y</v>
      </c>
      <c r="BW66" s="9">
        <f>SQRT(BT66^2+BU66^2)</f>
        <v>3.9741098218852096</v>
      </c>
      <c r="BX66" s="9">
        <f>DEGREES(ATAN((BU66/BT66)))</f>
        <v>-31.718368554308032</v>
      </c>
    </row>
    <row r="67" spans="1:76" x14ac:dyDescent="0.25">
      <c r="A67" s="11" t="s">
        <v>27</v>
      </c>
      <c r="B67" s="9">
        <f>F10</f>
        <v>3.4042191314216015</v>
      </c>
      <c r="C67" s="9">
        <f>D10</f>
        <v>-2.7304944607158612</v>
      </c>
      <c r="D67" s="9" t="str">
        <f t="shared" ref="D67:D69" si="79">"v = "&amp;TEXT(B67,"0.00")&amp;"x  "&amp;TEXT(C67,"0.00")&amp;"y"</f>
        <v>v = 3.40x  -2.73y</v>
      </c>
      <c r="E67" s="9">
        <f t="shared" ref="E67:E69" si="80">SQRT(B67^2+C67^2)</f>
        <v>4.3639784480147057</v>
      </c>
      <c r="F67" s="9">
        <f t="shared" ref="F67:F69" si="81">DEGREES(ATAN((C67/B67)))</f>
        <v>-38.73279545567928</v>
      </c>
      <c r="H67" s="11" t="s">
        <v>27</v>
      </c>
      <c r="I67" s="9">
        <f>M10</f>
        <v>2.9414996175420458</v>
      </c>
      <c r="J67" s="9">
        <f>K10</f>
        <v>-2.9713633234594519</v>
      </c>
      <c r="K67" s="9" t="str">
        <f t="shared" ref="K67:K69" si="82">"v = "&amp;TEXT(I67,"0.00")&amp;"x  "&amp;TEXT(J67,"0.00")&amp;"y"</f>
        <v>v = 2.94x  -2.97y</v>
      </c>
      <c r="L67" s="9">
        <f t="shared" ref="L67:L69" si="83">SQRT(I67^2+J67^2)</f>
        <v>4.1810788081546608</v>
      </c>
      <c r="M67" s="9">
        <f t="shared" ref="M67:M69" si="84">DEGREES(ATAN((J67/I67)))</f>
        <v>-45.289377544830387</v>
      </c>
      <c r="O67" s="11" t="s">
        <v>27</v>
      </c>
      <c r="P67" s="9">
        <f>T10</f>
        <v>4.083748278236552</v>
      </c>
      <c r="Q67" s="9">
        <f>R10</f>
        <v>-2.8876461001999534</v>
      </c>
      <c r="R67" s="9" t="str">
        <f t="shared" ref="R67:R69" si="85">"v = "&amp;TEXT(P67,"0.00")&amp;"x  "&amp;TEXT(Q67,"0.00")&amp;"y"</f>
        <v>v = 4.08x  -2.89y</v>
      </c>
      <c r="S67" s="9">
        <f t="shared" ref="S67:S69" si="86">SQRT(P67^2+Q67^2)</f>
        <v>5.0015497598244494</v>
      </c>
      <c r="T67" s="9">
        <f t="shared" ref="T67:T69" si="87">DEGREES(ATAN((Q67/P67)))</f>
        <v>-35.264389682754654</v>
      </c>
      <c r="V67" s="11" t="s">
        <v>27</v>
      </c>
      <c r="W67" s="9">
        <f>AA10</f>
        <v>3.4084043187391955</v>
      </c>
      <c r="X67" s="9">
        <f>Y10</f>
        <v>-2.9713633234594519</v>
      </c>
      <c r="Y67" s="9" t="str">
        <f t="shared" ref="Y67:Y69" si="88">"v = "&amp;TEXT(W67,"0.00")&amp;"x  "&amp;TEXT(X67,"0.00")&amp;"y"</f>
        <v>v = 3.41x  -2.97y</v>
      </c>
      <c r="Z67" s="9">
        <f t="shared" ref="Z67:Z69" si="89">SQRT(W67^2+X67^2)</f>
        <v>4.5217496613589745</v>
      </c>
      <c r="AA67" s="9">
        <f t="shared" ref="AA67:AA69" si="90">DEGREES(ATAN((X67/W67)))</f>
        <v>-41.081119969638891</v>
      </c>
      <c r="AC67" s="11" t="s">
        <v>27</v>
      </c>
      <c r="AD67" s="9">
        <f>AH10</f>
        <v>2.9414996175420458</v>
      </c>
      <c r="AE67" s="9">
        <f>AF10</f>
        <v>-2.9713633234594519</v>
      </c>
      <c r="AF67" s="9" t="str">
        <f t="shared" ref="AF67:AF69" si="91">"v = "&amp;TEXT(AD67,"0.00")&amp;"x  "&amp;TEXT(AE67,"0.00")&amp;"y"</f>
        <v>v = 2.94x  -2.97y</v>
      </c>
      <c r="AG67" s="9">
        <f t="shared" ref="AG67:AG69" si="92">SQRT(AD67^2+AE67^2)</f>
        <v>4.1810788081546608</v>
      </c>
      <c r="AH67" s="9">
        <f t="shared" ref="AH67:AH69" si="93">DEGREES(ATAN((AE67/AD67)))</f>
        <v>-45.289377544830387</v>
      </c>
      <c r="AJ67" s="11" t="s">
        <v>27</v>
      </c>
      <c r="AK67" s="9">
        <f>AO10</f>
        <v>3.2396909965008991</v>
      </c>
      <c r="AL67" s="9">
        <f>AM10</f>
        <v>-2.9548096385384963</v>
      </c>
      <c r="AM67" s="9" t="str">
        <f t="shared" ref="AM67:AM69" si="94">"v = "&amp;TEXT(AK67,"0.00")&amp;"x  "&amp;TEXT(AL67,"0.00")&amp;"y"</f>
        <v>v = 3.24x  -2.95y</v>
      </c>
      <c r="AN67" s="9">
        <f t="shared" ref="AN67:AN69" si="95">SQRT(AK67^2+AL67^2)</f>
        <v>4.3848030460682024</v>
      </c>
      <c r="AO67" s="9">
        <f t="shared" ref="AO67:AO69" si="96">DEGREES(ATAN((AL67/AK67)))</f>
        <v>-42.366856907690803</v>
      </c>
      <c r="AQ67" s="11" t="s">
        <v>27</v>
      </c>
      <c r="AR67" s="9">
        <f>AV10</f>
        <v>3.2683329083800507</v>
      </c>
      <c r="AS67" s="9">
        <f>AT10</f>
        <v>-2.9713633234594519</v>
      </c>
      <c r="AT67" s="9" t="str">
        <f t="shared" ref="AT67:AT69" si="97">"v = "&amp;TEXT(AR67,"0.00")&amp;"x  "&amp;TEXT(AS67,"0.00")&amp;"y"</f>
        <v>v = 3.27x  -2.97y</v>
      </c>
      <c r="AU67" s="9">
        <f t="shared" ref="AU67:AU69" si="98">SQRT(AR67^2+AS67^2)</f>
        <v>4.417125762302903</v>
      </c>
      <c r="AV67" s="9">
        <f t="shared" ref="AV67:AV69" si="99">DEGREES(ATAN((AS67/AR67)))</f>
        <v>-42.275143948720881</v>
      </c>
      <c r="AX67" s="11" t="s">
        <v>27</v>
      </c>
      <c r="AY67" s="9">
        <f>BC10</f>
        <v>2.8405986273667305</v>
      </c>
      <c r="AZ67" s="9">
        <f>BA10</f>
        <v>-2.9548096385384963</v>
      </c>
      <c r="BA67" s="9" t="str">
        <f t="shared" ref="BA67:BA69" si="100">"v = "&amp;TEXT(AY67,"0.00")&amp;"x  "&amp;TEXT(AZ67,"0.00")&amp;"y"</f>
        <v>v = 2.84x  -2.95y</v>
      </c>
      <c r="BB67" s="9">
        <f t="shared" ref="BB67:BB69" si="101">SQRT(AY67^2+AZ67^2)</f>
        <v>4.0987681761472867</v>
      </c>
      <c r="BC67" s="9">
        <f t="shared" ref="BC67:BC69" si="102">DEGREES(ATAN((AZ67/AY67)))</f>
        <v>-46.128990688354548</v>
      </c>
      <c r="BE67" s="11" t="s">
        <v>27</v>
      </c>
      <c r="BF67" s="9">
        <f>BJ10</f>
        <v>3.6857354090626173</v>
      </c>
      <c r="BG67" s="9">
        <f>BH10</f>
        <v>-2.9548096385384963</v>
      </c>
      <c r="BH67" s="9" t="str">
        <f t="shared" ref="BH67:BH69" si="103">"v = "&amp;TEXT(BF67,"0.00")&amp;"x  "&amp;TEXT(BG67,"0.00")&amp;"y"</f>
        <v>v = 3.69x  -2.95y</v>
      </c>
      <c r="BI67" s="9">
        <f t="shared" ref="BI67:BI69" si="104">SQRT(BF67^2+BG67^2)</f>
        <v>4.7239332664230114</v>
      </c>
      <c r="BJ67" s="9">
        <f t="shared" ref="BJ67:BJ69" si="105">DEGREES(ATAN((BG67/BF67)))</f>
        <v>-38.718730455362227</v>
      </c>
      <c r="BL67" s="11" t="s">
        <v>27</v>
      </c>
      <c r="BM67" s="9">
        <f>BQ10</f>
        <v>3.6857354090626173</v>
      </c>
      <c r="BN67" s="9">
        <f>BO10</f>
        <v>-2.9548096385384963</v>
      </c>
      <c r="BO67" s="9" t="str">
        <f t="shared" ref="BO67:BO69" si="106">"v = "&amp;TEXT(BM67,"0.00")&amp;"x  "&amp;TEXT(BN67,"0.00")&amp;"y"</f>
        <v>v = 3.69x  -2.95y</v>
      </c>
      <c r="BP67" s="9">
        <f t="shared" ref="BP67:BP69" si="107">SQRT(BM67^2+BN67^2)</f>
        <v>4.7239332664230114</v>
      </c>
      <c r="BQ67" s="9">
        <f t="shared" ref="BQ67:BQ69" si="108">DEGREES(ATAN((BN67/BM67)))</f>
        <v>-38.718730455362227</v>
      </c>
      <c r="BS67" s="11" t="s">
        <v>27</v>
      </c>
      <c r="BT67" s="9">
        <f>BX10</f>
        <v>3.3805471267835467</v>
      </c>
      <c r="BU67" s="9">
        <f>BV10</f>
        <v>-2.9548096385384963</v>
      </c>
      <c r="BV67" s="9" t="str">
        <f t="shared" ref="BV67:BV69" si="109">"v = "&amp;TEXT(BT67,"0.00")&amp;"x  "&amp;TEXT(BU67,"0.00")&amp;"y"</f>
        <v>v = 3.38x  -2.95y</v>
      </c>
      <c r="BW67" s="9">
        <f t="shared" ref="BW67:BW69" si="110">SQRT(BT67^2+BU67^2)</f>
        <v>4.4898773787715509</v>
      </c>
      <c r="BX67" s="9">
        <f t="shared" ref="BX67:BX69" si="111">DEGREES(ATAN((BU67/BT67)))</f>
        <v>-41.15549008032454</v>
      </c>
    </row>
    <row r="68" spans="1:76" x14ac:dyDescent="0.25">
      <c r="A68" s="11" t="s">
        <v>28</v>
      </c>
      <c r="B68" s="9">
        <f>F11</f>
        <v>3.4042191314216015</v>
      </c>
      <c r="C68" s="9">
        <f>D11</f>
        <v>-3.3441590871248934</v>
      </c>
      <c r="D68" s="9" t="str">
        <f t="shared" si="79"/>
        <v>v = 3.40x  -3.34y</v>
      </c>
      <c r="E68" s="9">
        <f t="shared" si="80"/>
        <v>4.7720129814090866</v>
      </c>
      <c r="F68" s="9">
        <f t="shared" si="81"/>
        <v>-44.49008545590987</v>
      </c>
      <c r="H68" s="11" t="s">
        <v>28</v>
      </c>
      <c r="I68" s="9">
        <f>M11</f>
        <v>2.9414996175420458</v>
      </c>
      <c r="J68" s="9">
        <f>K11</f>
        <v>-3.6391619914480313</v>
      </c>
      <c r="K68" s="9" t="str">
        <f t="shared" si="82"/>
        <v>v = 2.94x  -3.64y</v>
      </c>
      <c r="L68" s="9">
        <f t="shared" si="83"/>
        <v>4.6793076410939261</v>
      </c>
      <c r="M68" s="9">
        <f t="shared" si="84"/>
        <v>-51.051724435372911</v>
      </c>
      <c r="O68" s="11" t="s">
        <v>28</v>
      </c>
      <c r="P68" s="9">
        <f>T11</f>
        <v>4.083748278236552</v>
      </c>
      <c r="Q68" s="9">
        <f>R11</f>
        <v>-3.5366297516138157</v>
      </c>
      <c r="R68" s="9" t="str">
        <f t="shared" si="85"/>
        <v>v = 4.08x  -3.54y</v>
      </c>
      <c r="S68" s="9">
        <f t="shared" si="86"/>
        <v>5.4022911806010603</v>
      </c>
      <c r="T68" s="9">
        <f t="shared" si="87"/>
        <v>-40.893394649130904</v>
      </c>
      <c r="V68" s="11" t="s">
        <v>28</v>
      </c>
      <c r="W68" s="9">
        <f>AA11</f>
        <v>3.4084043187391955</v>
      </c>
      <c r="X68" s="9">
        <f>Y11</f>
        <v>-3.6391619914480313</v>
      </c>
      <c r="Y68" s="9" t="str">
        <f t="shared" si="88"/>
        <v>v = 3.41x  -3.64y</v>
      </c>
      <c r="Z68" s="9">
        <f t="shared" si="89"/>
        <v>4.9860525468550767</v>
      </c>
      <c r="AA68" s="9">
        <f t="shared" si="90"/>
        <v>-46.875359280651509</v>
      </c>
      <c r="AC68" s="11" t="s">
        <v>28</v>
      </c>
      <c r="AD68" s="9">
        <f>AH11</f>
        <v>2.9414996175420458</v>
      </c>
      <c r="AE68" s="9">
        <f>AF11</f>
        <v>-3.6391619914480313</v>
      </c>
      <c r="AF68" s="9" t="str">
        <f t="shared" si="91"/>
        <v>v = 2.94x  -3.64y</v>
      </c>
      <c r="AG68" s="9">
        <f t="shared" si="92"/>
        <v>4.6793076410939261</v>
      </c>
      <c r="AH68" s="9">
        <f t="shared" si="93"/>
        <v>-51.051724435372911</v>
      </c>
      <c r="AJ68" s="11" t="s">
        <v>28</v>
      </c>
      <c r="AK68" s="9">
        <f>AO11</f>
        <v>3.2396909965008991</v>
      </c>
      <c r="AL68" s="9">
        <f>AM11</f>
        <v>-3.6188879507384586</v>
      </c>
      <c r="AM68" s="9" t="str">
        <f t="shared" si="94"/>
        <v>v = 3.24x  -3.62y</v>
      </c>
      <c r="AN68" s="9">
        <f t="shared" si="95"/>
        <v>4.8571542854647918</v>
      </c>
      <c r="AO68" s="9">
        <f t="shared" si="96"/>
        <v>-48.164545937400689</v>
      </c>
      <c r="AQ68" s="11" t="s">
        <v>28</v>
      </c>
      <c r="AR68" s="9">
        <f>AV11</f>
        <v>3.2683329083800507</v>
      </c>
      <c r="AS68" s="9">
        <f>AT11</f>
        <v>-3.6391619914480313</v>
      </c>
      <c r="AT68" s="9" t="str">
        <f t="shared" si="97"/>
        <v>v = 3.27x  -3.64y</v>
      </c>
      <c r="AU68" s="9">
        <f t="shared" si="98"/>
        <v>4.8913699512508764</v>
      </c>
      <c r="AV68" s="9">
        <f t="shared" si="99"/>
        <v>-48.072975818201414</v>
      </c>
      <c r="AX68" s="11" t="s">
        <v>28</v>
      </c>
      <c r="AY68" s="9">
        <f>BC11</f>
        <v>2.8405986273667305</v>
      </c>
      <c r="AZ68" s="9">
        <f>BA11</f>
        <v>-3.6188879507384586</v>
      </c>
      <c r="BA68" s="9" t="str">
        <f t="shared" si="100"/>
        <v>v = 2.84x  -3.62y</v>
      </c>
      <c r="BB68" s="9">
        <f t="shared" si="101"/>
        <v>4.6005815460436903</v>
      </c>
      <c r="BC68" s="9">
        <f t="shared" si="102"/>
        <v>-51.870323920198366</v>
      </c>
      <c r="BE68" s="11" t="s">
        <v>28</v>
      </c>
      <c r="BF68" s="9">
        <f>BJ11</f>
        <v>3.6857354090626173</v>
      </c>
      <c r="BG68" s="9">
        <f>BH11</f>
        <v>-3.6188879507384586</v>
      </c>
      <c r="BH68" s="9" t="str">
        <f t="shared" si="103"/>
        <v>v = 3.69x  -3.62y</v>
      </c>
      <c r="BI68" s="9">
        <f t="shared" si="104"/>
        <v>5.1653649924877509</v>
      </c>
      <c r="BJ68" s="9">
        <f t="shared" si="105"/>
        <v>-44.475678603877292</v>
      </c>
      <c r="BL68" s="11" t="s">
        <v>28</v>
      </c>
      <c r="BM68" s="9">
        <f>BQ11</f>
        <v>3.6857354090626173</v>
      </c>
      <c r="BN68" s="9">
        <f>BO11</f>
        <v>-3.6188879507384586</v>
      </c>
      <c r="BO68" s="9" t="str">
        <f t="shared" si="106"/>
        <v>v = 3.69x  -3.62y</v>
      </c>
      <c r="BP68" s="9">
        <f t="shared" si="107"/>
        <v>5.1653649924877509</v>
      </c>
      <c r="BQ68" s="9">
        <f t="shared" si="108"/>
        <v>-44.475678603877292</v>
      </c>
      <c r="BS68" s="11" t="s">
        <v>28</v>
      </c>
      <c r="BT68" s="9">
        <f>BX11</f>
        <v>3.3805471267835467</v>
      </c>
      <c r="BU68" s="9">
        <f>BV11</f>
        <v>-3.6188879507384586</v>
      </c>
      <c r="BV68" s="9" t="str">
        <f t="shared" si="109"/>
        <v>v = 3.38x  -3.62y</v>
      </c>
      <c r="BW68" s="9">
        <f t="shared" si="110"/>
        <v>4.9522165619452156</v>
      </c>
      <c r="BX68" s="9">
        <f t="shared" si="111"/>
        <v>-46.95025009874594</v>
      </c>
    </row>
    <row r="69" spans="1:76" x14ac:dyDescent="0.25">
      <c r="A69" s="11" t="s">
        <v>29</v>
      </c>
      <c r="B69" s="9">
        <f>F12</f>
        <v>3.4042191314216015</v>
      </c>
      <c r="C69" s="9">
        <f>D12</f>
        <v>-3.8615022983289808</v>
      </c>
      <c r="D69" s="9" t="str">
        <f t="shared" si="79"/>
        <v>v = 3.40x  -3.86y</v>
      </c>
      <c r="E69" s="9">
        <f t="shared" si="80"/>
        <v>5.1478061244317317</v>
      </c>
      <c r="F69" s="9">
        <f t="shared" si="81"/>
        <v>-48.601278117223437</v>
      </c>
      <c r="H69" s="11" t="s">
        <v>29</v>
      </c>
      <c r="I69" s="9">
        <f>M12</f>
        <v>2.9414996175420458</v>
      </c>
      <c r="J69" s="9">
        <f>K12</f>
        <v>-4.2021423107743505</v>
      </c>
      <c r="K69" s="9" t="str">
        <f t="shared" si="82"/>
        <v>v = 2.94x  -4.20y</v>
      </c>
      <c r="L69" s="9">
        <f t="shared" si="83"/>
        <v>5.1293683821694849</v>
      </c>
      <c r="M69" s="9">
        <f t="shared" si="84"/>
        <v>-55.007979801441337</v>
      </c>
      <c r="O69" s="11" t="s">
        <v>29</v>
      </c>
      <c r="P69" s="9">
        <f>T12</f>
        <v>4.083748278236552</v>
      </c>
      <c r="Q69" s="9">
        <f>R12</f>
        <v>-4.083748278236552</v>
      </c>
      <c r="R69" s="9" t="str">
        <f t="shared" si="85"/>
        <v>v = 4.08x  -4.08y</v>
      </c>
      <c r="S69" s="9">
        <f t="shared" si="86"/>
        <v>5.7752922003999076</v>
      </c>
      <c r="T69" s="9">
        <f t="shared" si="87"/>
        <v>-45</v>
      </c>
      <c r="V69" s="11" t="s">
        <v>29</v>
      </c>
      <c r="W69" s="9">
        <f>AA12</f>
        <v>3.4084043187391955</v>
      </c>
      <c r="X69" s="9">
        <f>Y12</f>
        <v>-4.2021423107743505</v>
      </c>
      <c r="Y69" s="9" t="str">
        <f t="shared" si="88"/>
        <v>v = 3.41x  -4.20y</v>
      </c>
      <c r="Z69" s="9">
        <f t="shared" si="89"/>
        <v>5.4106580006501979</v>
      </c>
      <c r="AA69" s="9">
        <f t="shared" si="90"/>
        <v>-50.954107431165021</v>
      </c>
      <c r="AC69" s="11" t="s">
        <v>29</v>
      </c>
      <c r="AD69" s="9">
        <f>AH12</f>
        <v>2.9414996175420458</v>
      </c>
      <c r="AE69" s="9">
        <f>AF12</f>
        <v>-4.2021423107743505</v>
      </c>
      <c r="AF69" s="9" t="str">
        <f t="shared" si="91"/>
        <v>v = 2.94x  -4.20y</v>
      </c>
      <c r="AG69" s="9">
        <f t="shared" si="92"/>
        <v>5.1293683821694849</v>
      </c>
      <c r="AH69" s="9">
        <f t="shared" si="93"/>
        <v>-55.007979801441337</v>
      </c>
      <c r="AJ69" s="11" t="s">
        <v>29</v>
      </c>
      <c r="AK69" s="9">
        <f>AO12</f>
        <v>3.2396909965008991</v>
      </c>
      <c r="AL69" s="9">
        <f>AM12</f>
        <v>-4.1787318650518843</v>
      </c>
      <c r="AM69" s="9" t="str">
        <f t="shared" si="94"/>
        <v>v = 3.24x  -4.18y</v>
      </c>
      <c r="AN69" s="9">
        <f t="shared" si="95"/>
        <v>5.2874755557646775</v>
      </c>
      <c r="AO69" s="9">
        <f t="shared" si="96"/>
        <v>-52.214262039206758</v>
      </c>
      <c r="AQ69" s="11" t="s">
        <v>29</v>
      </c>
      <c r="AR69" s="9">
        <f>AV12</f>
        <v>3.2683329083800507</v>
      </c>
      <c r="AS69" s="9">
        <f>AT12</f>
        <v>-4.2021423107743505</v>
      </c>
      <c r="AT69" s="9" t="str">
        <f t="shared" si="97"/>
        <v>v = 3.27x  -4.20y</v>
      </c>
      <c r="AU69" s="9">
        <f t="shared" si="98"/>
        <v>5.3235326616824654</v>
      </c>
      <c r="AV69" s="9">
        <f t="shared" si="99"/>
        <v>-52.125016348901802</v>
      </c>
      <c r="AX69" s="11" t="s">
        <v>29</v>
      </c>
      <c r="AY69" s="9">
        <f>BC12</f>
        <v>2.8405986273667305</v>
      </c>
      <c r="AZ69" s="9">
        <f>BA12</f>
        <v>-4.1787318650518843</v>
      </c>
      <c r="BA69" s="9" t="str">
        <f t="shared" si="100"/>
        <v>v = 2.84x  -4.18y</v>
      </c>
      <c r="BB69" s="9">
        <f t="shared" si="101"/>
        <v>5.0528012588857827</v>
      </c>
      <c r="BC69" s="9">
        <f t="shared" si="102"/>
        <v>-55.793103120223122</v>
      </c>
      <c r="BE69" s="11" t="s">
        <v>29</v>
      </c>
      <c r="BF69" s="9">
        <f>BJ12</f>
        <v>3.6857354090626173</v>
      </c>
      <c r="BG69" s="9">
        <f>BH12</f>
        <v>-4.1787318650518843</v>
      </c>
      <c r="BH69" s="9" t="str">
        <f t="shared" si="103"/>
        <v>v = 3.69x  -4.18y</v>
      </c>
      <c r="BI69" s="9">
        <f t="shared" si="104"/>
        <v>5.5719337312658324</v>
      </c>
      <c r="BJ69" s="9">
        <f t="shared" si="105"/>
        <v>-48.586982168874606</v>
      </c>
      <c r="BL69" s="11" t="s">
        <v>29</v>
      </c>
      <c r="BM69" s="9">
        <f>BQ12</f>
        <v>3.6857354090626173</v>
      </c>
      <c r="BN69" s="9">
        <f>BO12</f>
        <v>-4.1787318650518843</v>
      </c>
      <c r="BO69" s="9" t="str">
        <f t="shared" si="106"/>
        <v>v = 3.69x  -4.18y</v>
      </c>
      <c r="BP69" s="9">
        <f t="shared" si="107"/>
        <v>5.5719337312658324</v>
      </c>
      <c r="BQ69" s="9">
        <f t="shared" si="108"/>
        <v>-48.586982168874606</v>
      </c>
      <c r="BS69" s="11" t="s">
        <v>29</v>
      </c>
      <c r="BT69" s="9">
        <f>BX12</f>
        <v>3.3805471267835467</v>
      </c>
      <c r="BU69" s="9">
        <f>BV12</f>
        <v>-4.1787318650518843</v>
      </c>
      <c r="BV69" s="9" t="str">
        <f t="shared" si="109"/>
        <v>v = 3.38x  -4.18y</v>
      </c>
      <c r="BW69" s="9">
        <f t="shared" si="110"/>
        <v>5.3749324531945977</v>
      </c>
      <c r="BX69" s="9">
        <f t="shared" si="111"/>
        <v>-51.027530295521267</v>
      </c>
    </row>
    <row r="72" spans="1:76" x14ac:dyDescent="0.25">
      <c r="F72" s="13"/>
      <c r="M72" s="13"/>
      <c r="T72" s="13"/>
      <c r="AA72" s="13"/>
      <c r="AH72" s="13"/>
      <c r="AO72" s="13"/>
      <c r="AV72" s="13"/>
      <c r="BC72" s="13"/>
      <c r="BJ72" s="19"/>
      <c r="BQ72" s="19"/>
      <c r="BX72" s="19"/>
    </row>
    <row r="94" spans="1:1" ht="13.5" customHeight="1" x14ac:dyDescent="0.25"/>
    <row r="95" spans="1:1" x14ac:dyDescent="0.25">
      <c r="A95" s="18"/>
    </row>
    <row r="96" spans="1:1" x14ac:dyDescent="0.25">
      <c r="A96" s="18"/>
    </row>
    <row r="97" spans="1:1" x14ac:dyDescent="0.25">
      <c r="A97" s="18"/>
    </row>
    <row r="98" spans="1:1" x14ac:dyDescent="0.25">
      <c r="A98" s="18"/>
    </row>
    <row r="99" spans="1:1" x14ac:dyDescent="0.25">
      <c r="A99" s="18"/>
    </row>
    <row r="100" spans="1:1" x14ac:dyDescent="0.25">
      <c r="A100" s="18"/>
    </row>
    <row r="101" spans="1:1" x14ac:dyDescent="0.25">
      <c r="A101" s="18"/>
    </row>
    <row r="102" spans="1:1" x14ac:dyDescent="0.25">
      <c r="A102" s="18"/>
    </row>
    <row r="103" spans="1:1" x14ac:dyDescent="0.25">
      <c r="A103" s="18"/>
    </row>
  </sheetData>
  <mergeCells count="44">
    <mergeCell ref="BS5:BX5"/>
    <mergeCell ref="BS15:BX15"/>
    <mergeCell ref="BS25:BU25"/>
    <mergeCell ref="BS58:BX58"/>
    <mergeCell ref="BE5:BJ5"/>
    <mergeCell ref="BE15:BJ15"/>
    <mergeCell ref="BE25:BG25"/>
    <mergeCell ref="BE58:BJ58"/>
    <mergeCell ref="BL5:BQ5"/>
    <mergeCell ref="BL15:BQ15"/>
    <mergeCell ref="BL25:BN25"/>
    <mergeCell ref="BL58:BQ58"/>
    <mergeCell ref="AX5:BC5"/>
    <mergeCell ref="AX15:BC15"/>
    <mergeCell ref="AX25:AZ25"/>
    <mergeCell ref="AX58:BC58"/>
    <mergeCell ref="AQ5:AV5"/>
    <mergeCell ref="AQ15:AV15"/>
    <mergeCell ref="AQ25:AS25"/>
    <mergeCell ref="AQ58:AV58"/>
    <mergeCell ref="AJ5:AO5"/>
    <mergeCell ref="AJ15:AO15"/>
    <mergeCell ref="AJ25:AL25"/>
    <mergeCell ref="AJ58:AO58"/>
    <mergeCell ref="AC5:AH5"/>
    <mergeCell ref="AC15:AH15"/>
    <mergeCell ref="AC25:AE25"/>
    <mergeCell ref="AC58:AH58"/>
    <mergeCell ref="V5:AA5"/>
    <mergeCell ref="V15:AA15"/>
    <mergeCell ref="V25:X25"/>
    <mergeCell ref="V58:AA58"/>
    <mergeCell ref="A58:F58"/>
    <mergeCell ref="A5:F5"/>
    <mergeCell ref="A15:F15"/>
    <mergeCell ref="A25:C25"/>
    <mergeCell ref="O5:T5"/>
    <mergeCell ref="O15:T15"/>
    <mergeCell ref="O25:Q25"/>
    <mergeCell ref="O58:T58"/>
    <mergeCell ref="H5:M5"/>
    <mergeCell ref="H15:M15"/>
    <mergeCell ref="H25:J25"/>
    <mergeCell ref="H58:M58"/>
  </mergeCells>
  <pageMargins left="0.25" right="0.25" top="0.75" bottom="0.75" header="0.3" footer="0.3"/>
  <pageSetup orientation="portrait" r:id="rId1"/>
  <rowBreaks count="1" manualBreakCount="1">
    <brk id="24" max="16383" man="1"/>
  </rowBreaks>
  <colBreaks count="6" manualBreakCount="6">
    <brk id="7" max="1048575" man="1"/>
    <brk id="14" max="1048575" man="1"/>
    <brk id="21" max="1048575" man="1"/>
    <brk id="28" max="1048575" man="1"/>
    <brk id="35" max="1048575" man="1"/>
    <brk id="42" max="1048575" man="1"/>
  </colBreaks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3</xdr:col>
                <xdr:colOff>95250</xdr:colOff>
                <xdr:row>62</xdr:row>
                <xdr:rowOff>219075</xdr:rowOff>
              </from>
              <to>
                <xdr:col>3</xdr:col>
                <xdr:colOff>1057275</xdr:colOff>
                <xdr:row>64</xdr:row>
                <xdr:rowOff>57150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7" r:id="rId6">
          <objectPr defaultSize="0" autoPict="0" r:id="rId5">
            <anchor moveWithCells="1" sizeWithCells="1">
              <from>
                <xdr:col>10</xdr:col>
                <xdr:colOff>47625</xdr:colOff>
                <xdr:row>62</xdr:row>
                <xdr:rowOff>190500</xdr:rowOff>
              </from>
              <to>
                <xdr:col>10</xdr:col>
                <xdr:colOff>1009650</xdr:colOff>
                <xdr:row>64</xdr:row>
                <xdr:rowOff>28575</xdr:rowOff>
              </to>
            </anchor>
          </objectPr>
        </oleObject>
      </mc:Choice>
      <mc:Fallback>
        <oleObject progId="Equation.3" shapeId="1027" r:id="rId6"/>
      </mc:Fallback>
    </mc:AlternateContent>
    <mc:AlternateContent xmlns:mc="http://schemas.openxmlformats.org/markup-compatibility/2006">
      <mc:Choice Requires="x14">
        <oleObject progId="Equation.3" shapeId="1028" r:id="rId7">
          <objectPr defaultSize="0" autoPict="0" r:id="rId8">
            <anchor moveWithCells="1" sizeWithCells="1">
              <from>
                <xdr:col>11</xdr:col>
                <xdr:colOff>123825</xdr:colOff>
                <xdr:row>62</xdr:row>
                <xdr:rowOff>200025</xdr:rowOff>
              </from>
              <to>
                <xdr:col>11</xdr:col>
                <xdr:colOff>762000</xdr:colOff>
                <xdr:row>64</xdr:row>
                <xdr:rowOff>28575</xdr:rowOff>
              </to>
            </anchor>
          </objectPr>
        </oleObject>
      </mc:Choice>
      <mc:Fallback>
        <oleObject progId="Equation.3" shapeId="1028" r:id="rId7"/>
      </mc:Fallback>
    </mc:AlternateContent>
    <mc:AlternateContent xmlns:mc="http://schemas.openxmlformats.org/markup-compatibility/2006">
      <mc:Choice Requires="x14">
        <oleObject progId="Equation.3" shapeId="1029" r:id="rId9">
          <objectPr defaultSize="0" autoPict="0" r:id="rId5">
            <anchor moveWithCells="1" sizeWithCells="1">
              <from>
                <xdr:col>17</xdr:col>
                <xdr:colOff>47625</xdr:colOff>
                <xdr:row>62</xdr:row>
                <xdr:rowOff>190500</xdr:rowOff>
              </from>
              <to>
                <xdr:col>17</xdr:col>
                <xdr:colOff>1009650</xdr:colOff>
                <xdr:row>64</xdr:row>
                <xdr:rowOff>28575</xdr:rowOff>
              </to>
            </anchor>
          </objectPr>
        </oleObject>
      </mc:Choice>
      <mc:Fallback>
        <oleObject progId="Equation.3" shapeId="1029" r:id="rId9"/>
      </mc:Fallback>
    </mc:AlternateContent>
    <mc:AlternateContent xmlns:mc="http://schemas.openxmlformats.org/markup-compatibility/2006">
      <mc:Choice Requires="x14">
        <oleObject progId="Equation.3" shapeId="1030" r:id="rId10">
          <objectPr defaultSize="0" autoPict="0" r:id="rId8">
            <anchor moveWithCells="1" sizeWithCells="1">
              <from>
                <xdr:col>18</xdr:col>
                <xdr:colOff>238125</xdr:colOff>
                <xdr:row>62</xdr:row>
                <xdr:rowOff>200025</xdr:rowOff>
              </from>
              <to>
                <xdr:col>19</xdr:col>
                <xdr:colOff>0</xdr:colOff>
                <xdr:row>64</xdr:row>
                <xdr:rowOff>28575</xdr:rowOff>
              </to>
            </anchor>
          </objectPr>
        </oleObject>
      </mc:Choice>
      <mc:Fallback>
        <oleObject progId="Equation.3" shapeId="1030" r:id="rId10"/>
      </mc:Fallback>
    </mc:AlternateContent>
    <mc:AlternateContent xmlns:mc="http://schemas.openxmlformats.org/markup-compatibility/2006">
      <mc:Choice Requires="x14">
        <oleObject progId="Equation.3" shapeId="1031" r:id="rId11">
          <objectPr defaultSize="0" autoPict="0" r:id="rId5">
            <anchor moveWithCells="1" sizeWithCells="1">
              <from>
                <xdr:col>24</xdr:col>
                <xdr:colOff>47625</xdr:colOff>
                <xdr:row>62</xdr:row>
                <xdr:rowOff>190500</xdr:rowOff>
              </from>
              <to>
                <xdr:col>24</xdr:col>
                <xdr:colOff>1009650</xdr:colOff>
                <xdr:row>64</xdr:row>
                <xdr:rowOff>28575</xdr:rowOff>
              </to>
            </anchor>
          </objectPr>
        </oleObject>
      </mc:Choice>
      <mc:Fallback>
        <oleObject progId="Equation.3" shapeId="1031" r:id="rId11"/>
      </mc:Fallback>
    </mc:AlternateContent>
    <mc:AlternateContent xmlns:mc="http://schemas.openxmlformats.org/markup-compatibility/2006">
      <mc:Choice Requires="x14">
        <oleObject progId="Equation.3" shapeId="1032" r:id="rId12">
          <objectPr defaultSize="0" autoPict="0" r:id="rId8">
            <anchor moveWithCells="1" sizeWithCells="1">
              <from>
                <xdr:col>25</xdr:col>
                <xdr:colOff>238125</xdr:colOff>
                <xdr:row>62</xdr:row>
                <xdr:rowOff>200025</xdr:rowOff>
              </from>
              <to>
                <xdr:col>26</xdr:col>
                <xdr:colOff>0</xdr:colOff>
                <xdr:row>64</xdr:row>
                <xdr:rowOff>28575</xdr:rowOff>
              </to>
            </anchor>
          </objectPr>
        </oleObject>
      </mc:Choice>
      <mc:Fallback>
        <oleObject progId="Equation.3" shapeId="1032" r:id="rId12"/>
      </mc:Fallback>
    </mc:AlternateContent>
    <mc:AlternateContent xmlns:mc="http://schemas.openxmlformats.org/markup-compatibility/2006">
      <mc:Choice Requires="x14">
        <oleObject progId="Equation.3" shapeId="1033" r:id="rId13">
          <objectPr defaultSize="0" autoPict="0" r:id="rId5">
            <anchor moveWithCells="1" sizeWithCells="1">
              <from>
                <xdr:col>31</xdr:col>
                <xdr:colOff>47625</xdr:colOff>
                <xdr:row>62</xdr:row>
                <xdr:rowOff>190500</xdr:rowOff>
              </from>
              <to>
                <xdr:col>31</xdr:col>
                <xdr:colOff>1009650</xdr:colOff>
                <xdr:row>64</xdr:row>
                <xdr:rowOff>28575</xdr:rowOff>
              </to>
            </anchor>
          </objectPr>
        </oleObject>
      </mc:Choice>
      <mc:Fallback>
        <oleObject progId="Equation.3" shapeId="1033" r:id="rId13"/>
      </mc:Fallback>
    </mc:AlternateContent>
    <mc:AlternateContent xmlns:mc="http://schemas.openxmlformats.org/markup-compatibility/2006">
      <mc:Choice Requires="x14">
        <oleObject progId="Equation.3" shapeId="1034" r:id="rId14">
          <objectPr defaultSize="0" autoPict="0" r:id="rId8">
            <anchor moveWithCells="1" sizeWithCells="1">
              <from>
                <xdr:col>32</xdr:col>
                <xdr:colOff>238125</xdr:colOff>
                <xdr:row>62</xdr:row>
                <xdr:rowOff>200025</xdr:rowOff>
              </from>
              <to>
                <xdr:col>33</xdr:col>
                <xdr:colOff>0</xdr:colOff>
                <xdr:row>64</xdr:row>
                <xdr:rowOff>28575</xdr:rowOff>
              </to>
            </anchor>
          </objectPr>
        </oleObject>
      </mc:Choice>
      <mc:Fallback>
        <oleObject progId="Equation.3" shapeId="1034" r:id="rId14"/>
      </mc:Fallback>
    </mc:AlternateContent>
    <mc:AlternateContent xmlns:mc="http://schemas.openxmlformats.org/markup-compatibility/2006">
      <mc:Choice Requires="x14">
        <oleObject progId="Equation.3" shapeId="1037" r:id="rId15">
          <objectPr defaultSize="0" autoPict="0" r:id="rId5">
            <anchor moveWithCells="1" sizeWithCells="1">
              <from>
                <xdr:col>38</xdr:col>
                <xdr:colOff>47625</xdr:colOff>
                <xdr:row>62</xdr:row>
                <xdr:rowOff>190500</xdr:rowOff>
              </from>
              <to>
                <xdr:col>38</xdr:col>
                <xdr:colOff>1009650</xdr:colOff>
                <xdr:row>64</xdr:row>
                <xdr:rowOff>28575</xdr:rowOff>
              </to>
            </anchor>
          </objectPr>
        </oleObject>
      </mc:Choice>
      <mc:Fallback>
        <oleObject progId="Equation.3" shapeId="1037" r:id="rId15"/>
      </mc:Fallback>
    </mc:AlternateContent>
    <mc:AlternateContent xmlns:mc="http://schemas.openxmlformats.org/markup-compatibility/2006">
      <mc:Choice Requires="x14">
        <oleObject progId="Equation.3" shapeId="1038" r:id="rId16">
          <objectPr defaultSize="0" autoPict="0" r:id="rId8">
            <anchor moveWithCells="1" sizeWithCells="1">
              <from>
                <xdr:col>39</xdr:col>
                <xdr:colOff>238125</xdr:colOff>
                <xdr:row>62</xdr:row>
                <xdr:rowOff>200025</xdr:rowOff>
              </from>
              <to>
                <xdr:col>40</xdr:col>
                <xdr:colOff>0</xdr:colOff>
                <xdr:row>64</xdr:row>
                <xdr:rowOff>28575</xdr:rowOff>
              </to>
            </anchor>
          </objectPr>
        </oleObject>
      </mc:Choice>
      <mc:Fallback>
        <oleObject progId="Equation.3" shapeId="1038" r:id="rId16"/>
      </mc:Fallback>
    </mc:AlternateContent>
    <mc:AlternateContent xmlns:mc="http://schemas.openxmlformats.org/markup-compatibility/2006">
      <mc:Choice Requires="x14">
        <oleObject progId="Equation.3" shapeId="1039" r:id="rId17">
          <objectPr defaultSize="0" autoPict="0" r:id="rId5">
            <anchor moveWithCells="1" sizeWithCells="1">
              <from>
                <xdr:col>45</xdr:col>
                <xdr:colOff>47625</xdr:colOff>
                <xdr:row>62</xdr:row>
                <xdr:rowOff>190500</xdr:rowOff>
              </from>
              <to>
                <xdr:col>45</xdr:col>
                <xdr:colOff>1009650</xdr:colOff>
                <xdr:row>64</xdr:row>
                <xdr:rowOff>28575</xdr:rowOff>
              </to>
            </anchor>
          </objectPr>
        </oleObject>
      </mc:Choice>
      <mc:Fallback>
        <oleObject progId="Equation.3" shapeId="1039" r:id="rId17"/>
      </mc:Fallback>
    </mc:AlternateContent>
    <mc:AlternateContent xmlns:mc="http://schemas.openxmlformats.org/markup-compatibility/2006">
      <mc:Choice Requires="x14">
        <oleObject progId="Equation.3" shapeId="1040" r:id="rId18">
          <objectPr defaultSize="0" autoPict="0" r:id="rId8">
            <anchor moveWithCells="1" sizeWithCells="1">
              <from>
                <xdr:col>46</xdr:col>
                <xdr:colOff>238125</xdr:colOff>
                <xdr:row>62</xdr:row>
                <xdr:rowOff>200025</xdr:rowOff>
              </from>
              <to>
                <xdr:col>47</xdr:col>
                <xdr:colOff>0</xdr:colOff>
                <xdr:row>64</xdr:row>
                <xdr:rowOff>28575</xdr:rowOff>
              </to>
            </anchor>
          </objectPr>
        </oleObject>
      </mc:Choice>
      <mc:Fallback>
        <oleObject progId="Equation.3" shapeId="1040" r:id="rId18"/>
      </mc:Fallback>
    </mc:AlternateContent>
    <mc:AlternateContent xmlns:mc="http://schemas.openxmlformats.org/markup-compatibility/2006">
      <mc:Choice Requires="x14">
        <oleObject progId="Equation.3" shapeId="1047" r:id="rId19">
          <objectPr defaultSize="0" autoPict="0" r:id="rId8">
            <anchor moveWithCells="1" sizeWithCells="1">
              <from>
                <xdr:col>4</xdr:col>
                <xdr:colOff>219075</xdr:colOff>
                <xdr:row>62</xdr:row>
                <xdr:rowOff>200025</xdr:rowOff>
              </from>
              <to>
                <xdr:col>4</xdr:col>
                <xdr:colOff>857250</xdr:colOff>
                <xdr:row>64</xdr:row>
                <xdr:rowOff>28575</xdr:rowOff>
              </to>
            </anchor>
          </objectPr>
        </oleObject>
      </mc:Choice>
      <mc:Fallback>
        <oleObject progId="Equation.3" shapeId="1047" r:id="rId19"/>
      </mc:Fallback>
    </mc:AlternateContent>
    <mc:AlternateContent xmlns:mc="http://schemas.openxmlformats.org/markup-compatibility/2006">
      <mc:Choice Requires="x14">
        <oleObject progId="Equation.3" shapeId="1050" r:id="rId20">
          <objectPr defaultSize="0" autoPict="0" r:id="rId5">
            <anchor moveWithCells="1" sizeWithCells="1">
              <from>
                <xdr:col>52</xdr:col>
                <xdr:colOff>47625</xdr:colOff>
                <xdr:row>62</xdr:row>
                <xdr:rowOff>190500</xdr:rowOff>
              </from>
              <to>
                <xdr:col>52</xdr:col>
                <xdr:colOff>1009650</xdr:colOff>
                <xdr:row>64</xdr:row>
                <xdr:rowOff>28575</xdr:rowOff>
              </to>
            </anchor>
          </objectPr>
        </oleObject>
      </mc:Choice>
      <mc:Fallback>
        <oleObject progId="Equation.3" shapeId="1050" r:id="rId20"/>
      </mc:Fallback>
    </mc:AlternateContent>
    <mc:AlternateContent xmlns:mc="http://schemas.openxmlformats.org/markup-compatibility/2006">
      <mc:Choice Requires="x14">
        <oleObject progId="Equation.3" shapeId="1051" r:id="rId21">
          <objectPr defaultSize="0" autoPict="0" r:id="rId8">
            <anchor moveWithCells="1" sizeWithCells="1">
              <from>
                <xdr:col>53</xdr:col>
                <xdr:colOff>238125</xdr:colOff>
                <xdr:row>62</xdr:row>
                <xdr:rowOff>200025</xdr:rowOff>
              </from>
              <to>
                <xdr:col>54</xdr:col>
                <xdr:colOff>0</xdr:colOff>
                <xdr:row>64</xdr:row>
                <xdr:rowOff>28575</xdr:rowOff>
              </to>
            </anchor>
          </objectPr>
        </oleObject>
      </mc:Choice>
      <mc:Fallback>
        <oleObject progId="Equation.3" shapeId="1051" r:id="rId21"/>
      </mc:Fallback>
    </mc:AlternateContent>
    <mc:AlternateContent xmlns:mc="http://schemas.openxmlformats.org/markup-compatibility/2006">
      <mc:Choice Requires="x14">
        <oleObject progId="Equation.3" shapeId="1056" r:id="rId22">
          <objectPr defaultSize="0" autoPict="0" r:id="rId5">
            <anchor moveWithCells="1" sizeWithCells="1">
              <from>
                <xdr:col>59</xdr:col>
                <xdr:colOff>47625</xdr:colOff>
                <xdr:row>62</xdr:row>
                <xdr:rowOff>190500</xdr:rowOff>
              </from>
              <to>
                <xdr:col>59</xdr:col>
                <xdr:colOff>1009650</xdr:colOff>
                <xdr:row>64</xdr:row>
                <xdr:rowOff>28575</xdr:rowOff>
              </to>
            </anchor>
          </objectPr>
        </oleObject>
      </mc:Choice>
      <mc:Fallback>
        <oleObject progId="Equation.3" shapeId="1056" r:id="rId22"/>
      </mc:Fallback>
    </mc:AlternateContent>
    <mc:AlternateContent xmlns:mc="http://schemas.openxmlformats.org/markup-compatibility/2006">
      <mc:Choice Requires="x14">
        <oleObject progId="Equation.3" shapeId="1057" r:id="rId23">
          <objectPr defaultSize="0" autoPict="0" r:id="rId8">
            <anchor moveWithCells="1" sizeWithCells="1">
              <from>
                <xdr:col>60</xdr:col>
                <xdr:colOff>238125</xdr:colOff>
                <xdr:row>62</xdr:row>
                <xdr:rowOff>200025</xdr:rowOff>
              </from>
              <to>
                <xdr:col>61</xdr:col>
                <xdr:colOff>0</xdr:colOff>
                <xdr:row>64</xdr:row>
                <xdr:rowOff>28575</xdr:rowOff>
              </to>
            </anchor>
          </objectPr>
        </oleObject>
      </mc:Choice>
      <mc:Fallback>
        <oleObject progId="Equation.3" shapeId="1057" r:id="rId23"/>
      </mc:Fallback>
    </mc:AlternateContent>
    <mc:AlternateContent xmlns:mc="http://schemas.openxmlformats.org/markup-compatibility/2006">
      <mc:Choice Requires="x14">
        <oleObject progId="Equation.3" shapeId="1058" r:id="rId24">
          <objectPr defaultSize="0" autoPict="0" r:id="rId5">
            <anchor moveWithCells="1" sizeWithCells="1">
              <from>
                <xdr:col>66</xdr:col>
                <xdr:colOff>47625</xdr:colOff>
                <xdr:row>62</xdr:row>
                <xdr:rowOff>190500</xdr:rowOff>
              </from>
              <to>
                <xdr:col>66</xdr:col>
                <xdr:colOff>1009650</xdr:colOff>
                <xdr:row>64</xdr:row>
                <xdr:rowOff>28575</xdr:rowOff>
              </to>
            </anchor>
          </objectPr>
        </oleObject>
      </mc:Choice>
      <mc:Fallback>
        <oleObject progId="Equation.3" shapeId="1058" r:id="rId24"/>
      </mc:Fallback>
    </mc:AlternateContent>
    <mc:AlternateContent xmlns:mc="http://schemas.openxmlformats.org/markup-compatibility/2006">
      <mc:Choice Requires="x14">
        <oleObject progId="Equation.3" shapeId="1059" r:id="rId25">
          <objectPr defaultSize="0" autoPict="0" r:id="rId8">
            <anchor moveWithCells="1" sizeWithCells="1">
              <from>
                <xdr:col>67</xdr:col>
                <xdr:colOff>238125</xdr:colOff>
                <xdr:row>62</xdr:row>
                <xdr:rowOff>200025</xdr:rowOff>
              </from>
              <to>
                <xdr:col>68</xdr:col>
                <xdr:colOff>0</xdr:colOff>
                <xdr:row>64</xdr:row>
                <xdr:rowOff>28575</xdr:rowOff>
              </to>
            </anchor>
          </objectPr>
        </oleObject>
      </mc:Choice>
      <mc:Fallback>
        <oleObject progId="Equation.3" shapeId="1059" r:id="rId25"/>
      </mc:Fallback>
    </mc:AlternateContent>
    <mc:AlternateContent xmlns:mc="http://schemas.openxmlformats.org/markup-compatibility/2006">
      <mc:Choice Requires="x14">
        <oleObject progId="Equation.3" shapeId="1062" r:id="rId26">
          <objectPr defaultSize="0" autoPict="0" r:id="rId5">
            <anchor moveWithCells="1" sizeWithCells="1">
              <from>
                <xdr:col>73</xdr:col>
                <xdr:colOff>47625</xdr:colOff>
                <xdr:row>62</xdr:row>
                <xdr:rowOff>190500</xdr:rowOff>
              </from>
              <to>
                <xdr:col>73</xdr:col>
                <xdr:colOff>1009650</xdr:colOff>
                <xdr:row>64</xdr:row>
                <xdr:rowOff>28575</xdr:rowOff>
              </to>
            </anchor>
          </objectPr>
        </oleObject>
      </mc:Choice>
      <mc:Fallback>
        <oleObject progId="Equation.3" shapeId="1062" r:id="rId26"/>
      </mc:Fallback>
    </mc:AlternateContent>
    <mc:AlternateContent xmlns:mc="http://schemas.openxmlformats.org/markup-compatibility/2006">
      <mc:Choice Requires="x14">
        <oleObject progId="Equation.3" shapeId="1063" r:id="rId27">
          <objectPr defaultSize="0" autoPict="0" r:id="rId8">
            <anchor moveWithCells="1" sizeWithCells="1">
              <from>
                <xdr:col>74</xdr:col>
                <xdr:colOff>238125</xdr:colOff>
                <xdr:row>62</xdr:row>
                <xdr:rowOff>200025</xdr:rowOff>
              </from>
              <to>
                <xdr:col>75</xdr:col>
                <xdr:colOff>0</xdr:colOff>
                <xdr:row>64</xdr:row>
                <xdr:rowOff>28575</xdr:rowOff>
              </to>
            </anchor>
          </objectPr>
        </oleObject>
      </mc:Choice>
      <mc:Fallback>
        <oleObject progId="Equation.3" shapeId="1063" r:id="rId2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Pima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nwinstructor</dc:creator>
  <cp:lastModifiedBy>Denise</cp:lastModifiedBy>
  <cp:lastPrinted>2013-01-13T01:21:47Z</cp:lastPrinted>
  <dcterms:created xsi:type="dcterms:W3CDTF">2011-09-29T20:06:59Z</dcterms:created>
  <dcterms:modified xsi:type="dcterms:W3CDTF">2014-06-03T20:38:10Z</dcterms:modified>
</cp:coreProperties>
</file>